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0" yWindow="-120" windowWidth="15360" windowHeight="7320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state="hidden" r:id="rId3"/>
  </sheets>
  <externalReferences>
    <externalReference r:id="rId4"/>
  </externalReferences>
  <definedNames>
    <definedName name="_xlnm._FilterDatabase" localSheetId="0" hidden="1">เก็บข้อมูลHRD!$A$6:$P$23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เก็บข้อมูลHRD!$A$1:$M$23</definedName>
    <definedName name="_xlnm.Print_Area" localSheetId="1">สรุปผลHRD!$A$1:$N$24</definedName>
    <definedName name="_xlnm.Print_Titles" localSheetId="0">เก็บข้อมูลHRD!$1:$6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L2" i="2" l="1"/>
  <c r="I4" i="2"/>
  <c r="M4" i="2"/>
  <c r="F19" i="2" l="1" a="1"/>
  <c r="F19" i="2" s="1"/>
  <c r="D19" i="2" a="1"/>
  <c r="D19" i="2" s="1"/>
  <c r="M16" i="2" l="1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10" i="2" s="1" a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22" i="2" l="1"/>
  <c r="D10" i="2"/>
  <c r="F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<sst xmlns="http://schemas.openxmlformats.org/spreadsheetml/2006/main" count="621" uniqueCount="145">
  <si>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</si>
  <si>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</si>
  <si>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</si>
  <si>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</si>
  <si>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</si>
  <si>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</si>
  <si>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</si>
  <si>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</si>
  <si>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</si>
  <si>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</si>
  <si>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</si>
  <si>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</si>
  <si>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</si>
  <si>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</si>
  <si>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</si>
  <si>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</si>
  <si>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</si>
  <si>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</si>
  <si>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</si>
  <si>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</si>
  <si>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</si>
  <si>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</si>
  <si>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</si>
  <si>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</si>
  <si>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</si>
  <si>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</si>
  <si>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</si>
  <si>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</si>
  <si>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</si>
  <si>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</si>
  <si>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</si>
  <si>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</si>
  <si>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</si>
  <si>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</si>
  <si>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</si>
  <si>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</si>
  <si>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</si>
  <si>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</si>
  <si>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</si>
  <si>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</si>
  <si>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</si>
  <si>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</si>
  <si>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</si>
  <si>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</si>
  <si>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</si>
  <si>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</si>
  <si>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</si>
  <si>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</si>
  <si>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</si>
  <si>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</si>
  <si>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</si>
  <si>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</si>
  <si>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</si>
  <si>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</si>
  <si>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</si>
  <si>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</si>
  <si>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</si>
  <si>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</si>
  <si>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</si>
  <si>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</si>
  <si>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</si>
  <si>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</si>
  <si>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</si>
  <si>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</si>
  <si>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</si>
  <si>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</si>
  <si>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</si>
  <si>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</si>
  <si>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</si>
  <si>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</si>
  <si>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</si>
  <si>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เจ้าพนักงานสัตวบาลปฏิบัติงาน</t>
  </si>
  <si>
    <t>เจ้าพนักงานสัตวบาล</t>
  </si>
  <si>
    <t>มี</t>
  </si>
  <si>
    <t>e-Learning</t>
  </si>
  <si>
    <t>นักวิชาการสัตวบาล</t>
  </si>
  <si>
    <t>สถานะการได้รับการพัฒนา
ตั้งแต่ต้นปีงบประมาณ - ปัจจุบัน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</si>
  <si>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</si>
  <si>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t>ลำดับ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</si>
  <si>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</si>
  <si>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</si>
  <si>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โปรแกรมตรวจสอบรายชื่อผู้ที่ยังไม่ได้รับการพัฒนา (หากต้องการ)</t>
  </si>
  <si>
    <t>นายชัชชาย เต็งหงษ์เจริญ</t>
  </si>
  <si>
    <t>นายวัชรพงษ์ ศรีตัมภวา</t>
  </si>
  <si>
    <t>นายดนัยนารถ เพียรกิจ</t>
  </si>
  <si>
    <t>นายอนนท์ สิงทพ</t>
  </si>
  <si>
    <t>นายสุระชัย รักสละ</t>
  </si>
  <si>
    <t>นายวุฒิพงศ์ แสงดำ</t>
  </si>
  <si>
    <t>นายก้องศักดิ์ บุดดาวงศ์</t>
  </si>
  <si>
    <t>นางสาววราภรณ์ สว่างภักดิ์</t>
  </si>
  <si>
    <t>นางสาวนันทพร ผาสุก</t>
  </si>
  <si>
    <t>นายณัฐพล รณภูมิ</t>
  </si>
  <si>
    <t>นางสาวชนิกานต์ ห้องดอกไม้</t>
  </si>
  <si>
    <t>นายสุริยา บุญส่ง</t>
  </si>
  <si>
    <t>นายไพรัช เทียนน้อย</t>
  </si>
  <si>
    <t>นางสาวพิชชากรณ์ เอี่ยมทัศน์</t>
  </si>
  <si>
    <t>นางสาวปารณีย์ แดงศรี</t>
  </si>
  <si>
    <t>นางสาวนาริชซ่า วาดี</t>
  </si>
  <si>
    <t>นางสาวสุนิสา สิงห์หาญ</t>
  </si>
  <si>
    <t>ว่าที่ ร.ต.พงษ์ทร หินโทน</t>
  </si>
  <si>
    <t>นางสาวธนาภา กระแสร์เพิ่ม</t>
  </si>
  <si>
    <t>นางสาวสุรีพร สรวงสมบูรณ์</t>
  </si>
  <si>
    <t>สัตวแพทย์อาวุโส</t>
  </si>
  <si>
    <t>นายสัตวแพทย์ชำนาญการ</t>
  </si>
  <si>
    <t>ปศุสัตว์อำเภอเมืองปราจีนบุรี</t>
  </si>
  <si>
    <t>ปศุสัตว์อำเภอศรีมโหสถ</t>
  </si>
  <si>
    <t>ปศุสัตว์อำเภอนาดี</t>
  </si>
  <si>
    <t>ปศุสัตว์อำเภอประจันตคาม</t>
  </si>
  <si>
    <t>ปศุสัตว์อำเภอศรีมหาโพธิ</t>
  </si>
  <si>
    <t>นายสัตวแพทย์ปฏิบัติการ</t>
  </si>
  <si>
    <t>เจ้าพนักงานการเงินและบัญชีปฏิบัติงาน</t>
  </si>
  <si>
    <t>นักจัดการงานทั่วไป</t>
  </si>
  <si>
    <t>พนักงานผู้ช่วยสัตวบาล</t>
  </si>
  <si>
    <t>สำนักงานปศุสัตว์จังหวัดปราจีนบุรี</t>
  </si>
  <si>
    <t>นาริชซ่า วาดี</t>
  </si>
  <si>
    <t>นายสัณห์ ภัทรพิพัฒน์โภค</t>
  </si>
  <si>
    <t>นายประเสริฐ ก้อนสันทัด</t>
  </si>
  <si>
    <t>ปศุสัตว์อำเภอกบินทร์บุรี</t>
  </si>
  <si>
    <t>ปศุสัตว์อำเภอบ้านสร้าง</t>
  </si>
  <si>
    <t>นายเรวัตร เรืองคำ</t>
  </si>
  <si>
    <t>นายอดิศร กมลกลทีป์</t>
  </si>
  <si>
    <t>นายคณณัฏฐ์ บุณณ์มั่งมีปภา</t>
  </si>
  <si>
    <t>นางสาวธมลวรรณ บุณยรัตพันธุ์</t>
  </si>
  <si>
    <t>นายธีรพงษ์ เหรียญอารีย์</t>
  </si>
  <si>
    <t>นางสาวกษมภรณ์ เถาว์ทิพย์</t>
  </si>
  <si>
    <t>นายมงคล สนมะเริง</t>
  </si>
  <si>
    <t>เจ้าพนักงานสัตวบาลชำนาญงาน</t>
  </si>
  <si>
    <t>นางสาวสุกัญญา อาษา</t>
  </si>
  <si>
    <t>เจ้าพนักงานธุรการชำนาญงาน</t>
  </si>
  <si>
    <t>เจ้าพนักงานการเงินและบัญชีชำนาญงาน</t>
  </si>
  <si>
    <t>นางอนงค์ กมลกลทีป์</t>
  </si>
  <si>
    <t>นางสาวน้ำฝน โกเฮง</t>
  </si>
  <si>
    <t>เจ้าหน้าที่ระบบงานคอมพิวเตอร์</t>
  </si>
  <si>
    <t>นางสาวอารีลักษณ์ แสงเพ็ชร</t>
  </si>
  <si>
    <t>นางสาวชนัญชิดา เตียงตระกูฬ</t>
  </si>
  <si>
    <t>นายชนะ เปลื้องกลาง</t>
  </si>
  <si>
    <t>นายเด่นชัย คำแก่นแก้ว</t>
  </si>
  <si>
    <t>นายเสฎฐวุฒิ เรืองสา</t>
  </si>
  <si>
    <t>นางสาวธนัฏฐ์พัช ภัคสุภาพงศ์</t>
  </si>
  <si>
    <t>ความมั่นคงปลอดภัยบนอินเทอร์เน็ตและการปฏิบัติตนสำหรับข้าราชการยุคดิจิทัล</t>
  </si>
  <si>
    <t>การสื่อสารที่มีประสิทธิภาพ</t>
  </si>
  <si>
    <t>ทักษะการคิด</t>
  </si>
  <si>
    <t>การใช้เทคโนโลยี</t>
  </si>
  <si>
    <t>สนง.ปศจ.ปราจีนบุรี</t>
  </si>
  <si>
    <t>มิ.ย.-ก.ย.67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</si>
</sst>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7" formatCode="_-* #,##0.00_-;\-* #,##0.00_-;_-* &quot;-&quot;??_-;_-@_-"/>
    <numFmt numFmtId="188" formatCode="[$-1870000]d/m/yy;@"/>
    <numFmt numFmtId="189" formatCode="[$-187041E]d\ mmm\ yy;@"/>
    <numFmt numFmtId="190" formatCode="#,##0_ ;\-#,##0\ "/>
    <numFmt numFmtId="191" formatCode="#,##0.00_ ;\-#,##0.00\ "/>
    <numFmt numFmtId="192" formatCode="&quot;฿&quot;#,##0.00"/>
  </numFmts>
  <fonts count="65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2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sz val="8"/>
      <color theme="1"/>
      <name val="TH SarabunPSK"/>
      <family val="2"/>
    </font>
    <font>
      <sz val="10"/>
      <name val="TH SarabunPSK"/>
      <family val="2"/>
    </font>
    <font>
      <sz val="15"/>
      <name val="TH SarabunPSK"/>
      <family val="2"/>
    </font>
    <font>
      <sz val="17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  <font>
      <sz val="14"/>
      <color rgb="FF000000"/>
      <name val="TH SarabunIT๙"/>
      <family val="2"/>
    </font>
    <font>
      <b/>
      <sz val="17"/>
      <color theme="1"/>
      <name val="TH SarabunPSK"/>
      <family val="2"/>
    </font>
    <font>
      <b/>
      <sz val="17"/>
      <color rgb="FFFF0000"/>
      <name val="TH SarabunPSK"/>
      <family val="2"/>
    </font>
    <font>
      <b/>
      <u/>
      <sz val="16"/>
      <color theme="1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sz val="16"/>
      <color theme="7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b/>
      <i/>
      <sz val="26"/>
      <color theme="1"/>
      <name val="JasmineUPC"/>
      <family val="1"/>
    </font>
    <font>
      <sz val="10"/>
      <name val="Arial"/>
      <family val="2"/>
    </font>
    <font>
      <sz val="12"/>
      <name val="TH SarabunIT๙"/>
      <family val="2"/>
    </font>
    <font>
      <sz val="14"/>
      <name val="TH SarabunIT๙"/>
      <family val="2"/>
    </font>
    <font>
      <sz val="11"/>
      <name val="TH SarabunIT๙"/>
      <family val="2"/>
    </font>
    <font>
      <sz val="10"/>
      <name val="TH SarabunIT๙"/>
      <family val="2"/>
    </font>
    <font>
      <sz val="8"/>
      <name val="TH SarabunIT๙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87" fontId="15" fillId="0" borderId="0" applyFont="0" applyFill="0" applyBorder="0" applyAlignment="0" applyProtection="0"/>
    <xf numFmtId="0" fontId="59" fillId="0" borderId="0"/>
  </cellStyleXfs>
  <cellXfs count="242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10" fillId="0" borderId="0" xfId="0" applyFont="1" applyFill="1"/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187" fontId="1" fillId="2" borderId="0" xfId="1" applyNumberFormat="1" applyFont="1" applyFill="1" applyAlignment="1">
      <alignment horizontal="center"/>
    </xf>
    <xf numFmtId="187" fontId="5" fillId="2" borderId="0" xfId="1" applyNumberFormat="1" applyFont="1" applyFill="1" applyAlignment="1">
      <alignment horizontal="center" vertical="center" shrinkToFit="1"/>
    </xf>
    <xf numFmtId="0" fontId="1" fillId="0" borderId="0" xfId="0" applyFont="1" applyFill="1" applyBorder="1"/>
    <xf numFmtId="0" fontId="5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189" fontId="16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188" fontId="13" fillId="0" borderId="0" xfId="0" applyNumberFormat="1" applyFont="1" applyFill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89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Border="1" applyAlignment="1">
      <alignment horizontal="center" vertical="center"/>
    </xf>
    <xf numFmtId="190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90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90" fontId="19" fillId="2" borderId="4" xfId="1" applyNumberFormat="1" applyFont="1" applyFill="1" applyBorder="1" applyAlignment="1">
      <alignment horizontal="center" vertical="center" shrinkToFit="1"/>
    </xf>
    <xf numFmtId="191" fontId="6" fillId="2" borderId="4" xfId="1" applyNumberFormat="1" applyFont="1" applyFill="1" applyBorder="1" applyAlignment="1">
      <alignment horizontal="center" vertical="center" shrinkToFit="1"/>
    </xf>
    <xf numFmtId="191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92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92" fontId="25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 wrapText="1"/>
    </xf>
    <xf numFmtId="0" fontId="18" fillId="2" borderId="0" xfId="0" applyFont="1" applyFill="1" applyAlignment="1" applyProtection="1">
      <alignment vertical="top"/>
    </xf>
    <xf numFmtId="0" fontId="8" fillId="2" borderId="0" xfId="0" applyFont="1" applyFill="1" applyAlignment="1" applyProtection="1">
      <alignment horizontal="center" vertical="top" wrapText="1"/>
    </xf>
    <xf numFmtId="0" fontId="4" fillId="2" borderId="0" xfId="0" applyFont="1" applyFill="1" applyAlignment="1" applyProtection="1">
      <alignment horizontal="right" vertical="center"/>
    </xf>
    <xf numFmtId="0" fontId="8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2" fontId="1" fillId="2" borderId="0" xfId="0" applyNumberFormat="1" applyFont="1" applyFill="1" applyAlignment="1" applyProtection="1">
      <alignment horizontal="center"/>
    </xf>
    <xf numFmtId="187" fontId="1" fillId="2" borderId="0" xfId="1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top" wrapText="1"/>
    </xf>
    <xf numFmtId="0" fontId="28" fillId="2" borderId="0" xfId="0" applyFont="1" applyFill="1" applyAlignment="1" applyProtection="1">
      <alignment horizontal="right" vertical="center" shrinkToFit="1"/>
    </xf>
    <xf numFmtId="0" fontId="24" fillId="2" borderId="0" xfId="0" applyFont="1" applyFill="1" applyAlignment="1" applyProtection="1">
      <alignment horizontal="right" vertical="center" wrapText="1"/>
    </xf>
    <xf numFmtId="0" fontId="7" fillId="2" borderId="0" xfId="0" applyFont="1" applyFill="1" applyAlignment="1" applyProtection="1">
      <alignment horizontal="center" vertical="center" textRotation="90" shrinkToFit="1"/>
    </xf>
    <xf numFmtId="0" fontId="7" fillId="2" borderId="0" xfId="0" applyFont="1" applyFill="1" applyAlignment="1" applyProtection="1">
      <alignment horizontal="right" vertical="center" shrinkToFit="1"/>
    </xf>
    <xf numFmtId="0" fontId="7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horizontal="center" vertical="center" shrinkToFit="1"/>
    </xf>
    <xf numFmtId="2" fontId="5" fillId="2" borderId="0" xfId="0" applyNumberFormat="1" applyFont="1" applyFill="1" applyAlignment="1" applyProtection="1">
      <alignment horizontal="center" vertical="center" shrinkToFit="1"/>
    </xf>
    <xf numFmtId="187" fontId="5" fillId="2" borderId="0" xfId="1" applyNumberFormat="1" applyFont="1" applyFill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24" fillId="2" borderId="4" xfId="0" applyFont="1" applyFill="1" applyBorder="1" applyAlignment="1" applyProtection="1">
      <alignment horizontal="center" vertical="center" wrapText="1"/>
    </xf>
    <xf numFmtId="0" fontId="24" fillId="2" borderId="2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24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187" fontId="5" fillId="0" borderId="0" xfId="1" applyNumberFormat="1" applyFont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Border="1" applyAlignment="1">
      <alignment vertical="center" wrapText="1"/>
    </xf>
    <xf numFmtId="189" fontId="16" fillId="2" borderId="0" xfId="0" applyNumberFormat="1" applyFont="1" applyFill="1" applyBorder="1" applyAlignment="1" applyProtection="1">
      <alignment vertical="center" shrinkToFit="1"/>
      <protection locked="0" hidden="1"/>
    </xf>
    <xf numFmtId="2" fontId="4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32" fillId="2" borderId="1" xfId="0" applyNumberFormat="1" applyFont="1" applyFill="1" applyBorder="1" applyAlignment="1" applyProtection="1">
      <alignment horizontal="center" vertical="center" wrapText="1"/>
    </xf>
    <xf numFmtId="0" fontId="32" fillId="2" borderId="4" xfId="0" applyFont="1" applyFill="1" applyBorder="1" applyAlignment="1" applyProtection="1">
      <alignment horizontal="center" vertical="center" wrapText="1" shrinkToFit="1"/>
    </xf>
    <xf numFmtId="188" fontId="2" fillId="2" borderId="2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24" fillId="2" borderId="0" xfId="0" applyFont="1" applyFill="1" applyBorder="1" applyAlignment="1" applyProtection="1">
      <alignment vertical="center" shrinkToFit="1"/>
      <protection locked="0"/>
    </xf>
    <xf numFmtId="0" fontId="42" fillId="2" borderId="0" xfId="0" applyFont="1" applyFill="1" applyAlignment="1" applyProtection="1">
      <alignment vertical="center" shrinkToFit="1"/>
    </xf>
    <xf numFmtId="3" fontId="16" fillId="2" borderId="4" xfId="1" applyNumberFormat="1" applyFont="1" applyFill="1" applyBorder="1" applyAlignment="1">
      <alignment horizontal="center" vertical="center" shrinkToFit="1"/>
    </xf>
    <xf numFmtId="192" fontId="20" fillId="2" borderId="0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33" fillId="0" borderId="5" xfId="0" applyFont="1" applyBorder="1" applyAlignment="1" applyProtection="1">
      <alignment horizontal="center" vertical="center" shrinkToFit="1"/>
      <protection locked="0"/>
    </xf>
    <xf numFmtId="187" fontId="33" fillId="0" borderId="5" xfId="1" applyNumberFormat="1" applyFont="1" applyBorder="1" applyAlignment="1" applyProtection="1">
      <alignment horizontal="center" vertical="center" shrinkToFit="1"/>
      <protection locked="0"/>
    </xf>
    <xf numFmtId="1" fontId="33" fillId="0" borderId="5" xfId="0" applyNumberFormat="1" applyFont="1" applyBorder="1" applyAlignment="1" applyProtection="1">
      <alignment horizontal="center" vertical="center" shrinkToFit="1"/>
      <protection locked="0"/>
    </xf>
    <xf numFmtId="3" fontId="33" fillId="0" borderId="4" xfId="1" applyNumberFormat="1" applyFont="1" applyFill="1" applyBorder="1" applyAlignment="1" applyProtection="1">
      <alignment horizontal="center" vertical="center" shrinkToFit="1"/>
      <protection locked="0"/>
    </xf>
    <xf numFmtId="0" fontId="33" fillId="3" borderId="4" xfId="0" applyFont="1" applyFill="1" applyBorder="1" applyAlignment="1" applyProtection="1">
      <alignment horizontal="center" vertical="center" shrinkToFit="1"/>
      <protection locked="0"/>
    </xf>
    <xf numFmtId="189" fontId="44" fillId="3" borderId="4" xfId="0" applyNumberFormat="1" applyFont="1" applyFill="1" applyBorder="1" applyAlignment="1" applyProtection="1">
      <alignment vertical="center" shrinkToFit="1"/>
      <protection locked="0"/>
    </xf>
    <xf numFmtId="0" fontId="4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shrinkToFit="1"/>
      <protection locked="0"/>
    </xf>
    <xf numFmtId="0" fontId="5" fillId="0" borderId="0" xfId="0" applyFont="1" applyProtection="1">
      <protection locked="0"/>
    </xf>
    <xf numFmtId="0" fontId="5" fillId="2" borderId="4" xfId="0" applyFont="1" applyFill="1" applyBorder="1" applyAlignment="1" applyProtection="1">
      <alignment horizontal="center"/>
    </xf>
    <xf numFmtId="0" fontId="5" fillId="0" borderId="4" xfId="0" applyFont="1" applyBorder="1" applyAlignment="1" applyProtection="1">
      <alignment shrinkToFit="1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46" fillId="0" borderId="4" xfId="0" applyFont="1" applyFill="1" applyBorder="1" applyAlignment="1">
      <alignment horizontal="left"/>
    </xf>
    <xf numFmtId="0" fontId="19" fillId="0" borderId="4" xfId="0" applyFont="1" applyFill="1" applyBorder="1" applyAlignment="1">
      <alignment horizontal="left" shrinkToFit="1"/>
    </xf>
    <xf numFmtId="0" fontId="46" fillId="0" borderId="4" xfId="0" applyFont="1" applyFill="1" applyBorder="1" applyAlignment="1">
      <alignment horizontal="left" vertical="center"/>
    </xf>
    <xf numFmtId="0" fontId="19" fillId="7" borderId="4" xfId="0" applyFont="1" applyFill="1" applyBorder="1" applyAlignment="1">
      <alignment horizontal="left" shrinkToFit="1"/>
    </xf>
    <xf numFmtId="0" fontId="47" fillId="0" borderId="4" xfId="0" applyFont="1" applyFill="1" applyBorder="1" applyAlignment="1">
      <alignment horizontal="left"/>
    </xf>
    <xf numFmtId="0" fontId="48" fillId="0" borderId="4" xfId="0" applyFont="1" applyFill="1" applyBorder="1" applyAlignment="1">
      <alignment shrinkToFit="1"/>
    </xf>
    <xf numFmtId="0" fontId="49" fillId="0" borderId="4" xfId="0" applyFont="1" applyFill="1" applyBorder="1" applyAlignment="1">
      <alignment horizontal="left"/>
    </xf>
    <xf numFmtId="0" fontId="47" fillId="0" borderId="4" xfId="0" applyFont="1" applyFill="1" applyBorder="1" applyAlignment="1">
      <alignment horizontal="left" shrinkToFit="1"/>
    </xf>
    <xf numFmtId="0" fontId="47" fillId="0" borderId="9" xfId="0" applyFont="1" applyFill="1" applyBorder="1" applyAlignment="1">
      <alignment horizontal="left"/>
    </xf>
    <xf numFmtId="0" fontId="47" fillId="0" borderId="4" xfId="0" applyFont="1" applyFill="1" applyBorder="1" applyAlignment="1">
      <alignment horizontal="left" vertical="center"/>
    </xf>
    <xf numFmtId="0" fontId="47" fillId="0" borderId="4" xfId="0" applyFont="1" applyFill="1" applyBorder="1"/>
    <xf numFmtId="0" fontId="50" fillId="0" borderId="0" xfId="0" applyFont="1" applyAlignment="1" applyProtection="1">
      <alignment horizontal="center" vertical="center"/>
      <protection locked="0"/>
    </xf>
    <xf numFmtId="0" fontId="50" fillId="2" borderId="4" xfId="0" applyFont="1" applyFill="1" applyBorder="1" applyAlignment="1" applyProtection="1">
      <alignment horizontal="center" vertical="center" wrapText="1"/>
    </xf>
    <xf numFmtId="0" fontId="50" fillId="0" borderId="4" xfId="0" applyFont="1" applyBorder="1" applyAlignment="1" applyProtection="1">
      <alignment horizontal="center" vertical="center" shrinkToFit="1"/>
      <protection locked="0"/>
    </xf>
    <xf numFmtId="0" fontId="50" fillId="0" borderId="4" xfId="0" applyFont="1" applyBorder="1" applyAlignment="1" applyProtection="1">
      <alignment horizontal="center" vertical="center" wrapText="1"/>
      <protection locked="0"/>
    </xf>
    <xf numFmtId="0" fontId="50" fillId="0" borderId="4" xfId="0" applyFont="1" applyBorder="1" applyAlignment="1" applyProtection="1">
      <alignment horizontal="center" vertical="center"/>
      <protection locked="0"/>
    </xf>
    <xf numFmtId="0" fontId="19" fillId="3" borderId="4" xfId="0" applyFont="1" applyFill="1" applyBorder="1" applyAlignment="1">
      <alignment vertical="center"/>
    </xf>
    <xf numFmtId="0" fontId="6" fillId="3" borderId="4" xfId="0" applyFont="1" applyFill="1" applyBorder="1" applyAlignment="1" applyProtection="1">
      <alignment vertical="center" wrapText="1"/>
      <protection locked="0" hidden="1"/>
    </xf>
    <xf numFmtId="49" fontId="6" fillId="0" borderId="4" xfId="0" applyNumberFormat="1" applyFont="1" applyBorder="1" applyAlignment="1" applyProtection="1">
      <alignment vertical="center" shrinkToFit="1"/>
      <protection locked="0"/>
    </xf>
    <xf numFmtId="0" fontId="19" fillId="3" borderId="4" xfId="0" quotePrefix="1" applyNumberFormat="1" applyFont="1" applyFill="1" applyBorder="1" applyAlignment="1">
      <alignment vertical="center"/>
    </xf>
    <xf numFmtId="0" fontId="6" fillId="0" borderId="5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49" fontId="6" fillId="0" borderId="5" xfId="0" applyNumberFormat="1" applyFont="1" applyBorder="1" applyAlignment="1" applyProtection="1">
      <alignment horizontal="center" vertical="center" shrinkToFit="1"/>
      <protection locked="0"/>
    </xf>
    <xf numFmtId="0" fontId="48" fillId="0" borderId="9" xfId="2" applyFont="1" applyBorder="1" applyAlignment="1">
      <alignment horizontal="left" vertical="top"/>
    </xf>
    <xf numFmtId="0" fontId="60" fillId="0" borderId="9" xfId="2" applyFont="1" applyBorder="1" applyAlignment="1">
      <alignment vertical="top"/>
    </xf>
    <xf numFmtId="0" fontId="5" fillId="0" borderId="5" xfId="0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top" shrinkToFit="1"/>
      <protection locked="0"/>
    </xf>
    <xf numFmtId="0" fontId="6" fillId="0" borderId="5" xfId="0" applyFont="1" applyBorder="1" applyAlignment="1" applyProtection="1">
      <alignment horizontal="center" vertical="top" shrinkToFit="1"/>
      <protection locked="0"/>
    </xf>
    <xf numFmtId="0" fontId="25" fillId="0" borderId="8" xfId="2" applyFont="1" applyBorder="1" applyAlignment="1">
      <alignment horizontal="left" vertical="top"/>
    </xf>
    <xf numFmtId="0" fontId="25" fillId="0" borderId="5" xfId="2" applyFont="1" applyBorder="1" applyAlignment="1">
      <alignment horizontal="left" vertical="top"/>
    </xf>
    <xf numFmtId="0" fontId="25" fillId="0" borderId="8" xfId="2" applyFont="1" applyBorder="1" applyAlignment="1">
      <alignment vertical="top"/>
    </xf>
    <xf numFmtId="0" fontId="25" fillId="0" borderId="5" xfId="2" applyFont="1" applyBorder="1" applyAlignment="1">
      <alignment vertical="top"/>
    </xf>
    <xf numFmtId="0" fontId="19" fillId="0" borderId="8" xfId="2" applyFont="1" applyBorder="1" applyAlignment="1">
      <alignment horizontal="left" vertical="top"/>
    </xf>
    <xf numFmtId="0" fontId="19" fillId="0" borderId="5" xfId="2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19" fillId="0" borderId="8" xfId="2" applyFont="1" applyBorder="1" applyAlignment="1">
      <alignment vertical="top"/>
    </xf>
    <xf numFmtId="0" fontId="19" fillId="0" borderId="5" xfId="2" applyFont="1" applyBorder="1" applyAlignment="1">
      <alignment vertical="top"/>
    </xf>
    <xf numFmtId="0" fontId="43" fillId="0" borderId="8" xfId="2" applyFont="1" applyBorder="1" applyAlignment="1">
      <alignment vertical="top"/>
    </xf>
    <xf numFmtId="0" fontId="43" fillId="0" borderId="5" xfId="2" applyFont="1" applyBorder="1" applyAlignment="1">
      <alignment vertical="top"/>
    </xf>
    <xf numFmtId="0" fontId="61" fillId="0" borderId="8" xfId="2" applyFont="1" applyBorder="1" applyAlignment="1">
      <alignment horizontal="left" vertical="top"/>
    </xf>
    <xf numFmtId="0" fontId="61" fillId="0" borderId="5" xfId="2" applyFont="1" applyBorder="1" applyAlignment="1">
      <alignment horizontal="left" vertical="top"/>
    </xf>
    <xf numFmtId="0" fontId="64" fillId="0" borderId="8" xfId="2" applyFont="1" applyBorder="1" applyAlignment="1">
      <alignment vertical="top"/>
    </xf>
    <xf numFmtId="0" fontId="64" fillId="0" borderId="5" xfId="2" applyFont="1" applyBorder="1" applyAlignment="1">
      <alignment vertical="top"/>
    </xf>
    <xf numFmtId="0" fontId="48" fillId="0" borderId="8" xfId="2" applyFont="1" applyBorder="1" applyAlignment="1">
      <alignment horizontal="left" vertical="top"/>
    </xf>
    <xf numFmtId="0" fontId="48" fillId="0" borderId="5" xfId="2" applyFont="1" applyBorder="1" applyAlignment="1">
      <alignment horizontal="left" vertical="top"/>
    </xf>
    <xf numFmtId="0" fontId="63" fillId="0" borderId="8" xfId="2" applyFont="1" applyBorder="1" applyAlignment="1">
      <alignment vertical="top"/>
    </xf>
    <xf numFmtId="0" fontId="63" fillId="0" borderId="5" xfId="2" applyFont="1" applyBorder="1" applyAlignment="1">
      <alignment vertical="top"/>
    </xf>
    <xf numFmtId="0" fontId="49" fillId="0" borderId="8" xfId="0" applyFont="1" applyBorder="1" applyAlignment="1">
      <alignment horizontal="left" vertical="top"/>
    </xf>
    <xf numFmtId="0" fontId="49" fillId="0" borderId="5" xfId="0" applyFont="1" applyBorder="1" applyAlignment="1">
      <alignment horizontal="left" vertical="top"/>
    </xf>
    <xf numFmtId="0" fontId="60" fillId="0" borderId="8" xfId="2" applyFont="1" applyBorder="1" applyAlignment="1">
      <alignment vertical="top"/>
    </xf>
    <xf numFmtId="0" fontId="60" fillId="0" borderId="5" xfId="2" applyFont="1" applyBorder="1" applyAlignment="1">
      <alignment vertical="top"/>
    </xf>
    <xf numFmtId="0" fontId="47" fillId="0" borderId="8" xfId="0" applyFont="1" applyBorder="1" applyAlignment="1">
      <alignment horizontal="left" vertical="top"/>
    </xf>
    <xf numFmtId="0" fontId="47" fillId="0" borderId="5" xfId="0" applyFont="1" applyBorder="1" applyAlignment="1">
      <alignment horizontal="left" vertical="top"/>
    </xf>
    <xf numFmtId="0" fontId="62" fillId="0" borderId="8" xfId="2" applyFont="1" applyBorder="1" applyAlignment="1">
      <alignment vertical="top"/>
    </xf>
    <xf numFmtId="0" fontId="62" fillId="0" borderId="5" xfId="2" applyFont="1" applyBorder="1" applyAlignment="1">
      <alignment vertical="top"/>
    </xf>
    <xf numFmtId="0" fontId="61" fillId="0" borderId="8" xfId="2" applyFont="1" applyBorder="1" applyAlignment="1">
      <alignment vertical="top"/>
    </xf>
    <xf numFmtId="0" fontId="61" fillId="0" borderId="5" xfId="2" applyFont="1" applyBorder="1" applyAlignment="1">
      <alignment vertical="top"/>
    </xf>
    <xf numFmtId="0" fontId="6" fillId="0" borderId="8" xfId="0" applyFont="1" applyBorder="1" applyAlignment="1" applyProtection="1">
      <alignment horizontal="left" vertical="top"/>
      <protection locked="0"/>
    </xf>
    <xf numFmtId="0" fontId="6" fillId="0" borderId="5" xfId="0" applyFont="1" applyBorder="1" applyAlignment="1" applyProtection="1">
      <alignment horizontal="left" vertical="top"/>
      <protection locked="0"/>
    </xf>
    <xf numFmtId="0" fontId="5" fillId="0" borderId="8" xfId="0" applyFont="1" applyBorder="1" applyAlignment="1" applyProtection="1">
      <alignment vertical="top" shrinkToFit="1"/>
      <protection locked="0"/>
    </xf>
    <xf numFmtId="0" fontId="5" fillId="0" borderId="5" xfId="0" applyFont="1" applyBorder="1" applyAlignment="1" applyProtection="1">
      <alignment vertical="top" shrinkToFit="1"/>
      <protection locked="0"/>
    </xf>
    <xf numFmtId="0" fontId="43" fillId="0" borderId="1" xfId="0" applyFont="1" applyFill="1" applyBorder="1" applyAlignment="1" applyProtection="1">
      <alignment horizontal="center" vertical="center" wrapText="1" shrinkToFit="1"/>
      <protection locked="0"/>
    </xf>
    <xf numFmtId="0" fontId="43" fillId="0" borderId="3" xfId="0" applyFont="1" applyFill="1" applyBorder="1" applyAlignment="1" applyProtection="1">
      <alignment horizontal="center" vertical="center" wrapText="1" shrinkToFit="1"/>
      <protection locked="0"/>
    </xf>
    <xf numFmtId="0" fontId="34" fillId="2" borderId="0" xfId="0" applyFont="1" applyFill="1" applyBorder="1" applyAlignment="1" applyProtection="1">
      <alignment horizontal="left" wrapText="1"/>
    </xf>
    <xf numFmtId="0" fontId="7" fillId="2" borderId="0" xfId="0" applyFont="1" applyFill="1" applyAlignment="1" applyProtection="1">
      <alignment horizontal="right" vertical="center" shrinkToFit="1"/>
    </xf>
    <xf numFmtId="0" fontId="33" fillId="3" borderId="4" xfId="0" applyFont="1" applyFill="1" applyBorder="1" applyAlignment="1" applyProtection="1">
      <alignment horizontal="center" vertical="center" shrinkToFit="1"/>
    </xf>
    <xf numFmtId="0" fontId="24" fillId="2" borderId="0" xfId="0" applyFont="1" applyFill="1" applyAlignment="1" applyProtection="1">
      <alignment horizontal="right" vertical="center"/>
    </xf>
    <xf numFmtId="0" fontId="13" fillId="0" borderId="0" xfId="0" applyFont="1" applyFill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3" xfId="0" applyFont="1" applyFill="1" applyBorder="1" applyAlignment="1">
      <alignment horizontal="right" vertical="center" shrinkToFit="1"/>
    </xf>
    <xf numFmtId="0" fontId="7" fillId="2" borderId="0" xfId="0" applyFont="1" applyFill="1" applyAlignment="1">
      <alignment horizontal="right" vertical="center" shrinkToFit="1"/>
    </xf>
    <xf numFmtId="0" fontId="38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right" vertical="center" wrapText="1"/>
    </xf>
    <xf numFmtId="0" fontId="13" fillId="2" borderId="5" xfId="0" applyFont="1" applyFill="1" applyBorder="1" applyAlignment="1">
      <alignment vertical="center" shrinkToFit="1"/>
    </xf>
    <xf numFmtId="0" fontId="31" fillId="5" borderId="2" xfId="0" applyFont="1" applyFill="1" applyBorder="1" applyAlignment="1">
      <alignment horizontal="center" vertical="center" shrinkToFit="1"/>
    </xf>
    <xf numFmtId="0" fontId="31" fillId="5" borderId="3" xfId="0" applyFont="1" applyFill="1" applyBorder="1" applyAlignment="1">
      <alignment horizontal="center" vertical="center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textRotation="90" shrinkToFit="1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1" fillId="6" borderId="1" xfId="0" applyFont="1" applyFill="1" applyBorder="1" applyAlignment="1">
      <alignment horizontal="center" vertical="center" shrinkToFit="1"/>
    </xf>
    <xf numFmtId="0" fontId="31" fillId="6" borderId="2" xfId="0" applyFont="1" applyFill="1" applyBorder="1" applyAlignment="1">
      <alignment horizontal="center" vertical="center" shrinkToFit="1"/>
    </xf>
    <xf numFmtId="0" fontId="31" fillId="6" borderId="3" xfId="0" applyFont="1" applyFill="1" applyBorder="1" applyAlignment="1">
      <alignment horizontal="center" vertical="center" shrinkToFit="1"/>
    </xf>
    <xf numFmtId="0" fontId="4" fillId="6" borderId="8" xfId="0" applyFont="1" applyFill="1" applyBorder="1" applyAlignment="1">
      <alignment horizontal="center" vertical="center" textRotation="90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left" vertical="center" shrinkToFit="1"/>
    </xf>
    <xf numFmtId="0" fontId="24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Border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 applyProtection="1">
      <alignment horizontal="left" vertical="top" wrapText="1"/>
      <protection locked="0"/>
    </xf>
    <xf numFmtId="0" fontId="58" fillId="2" borderId="0" xfId="0" applyFont="1" applyFill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ปกติ 2" xfId="2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xmlns="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ก็บข้อมูลHRD"/>
      <sheetName val="สรุปผลHRD"/>
    </sheetNames>
    <sheetDataSet>
      <sheetData sheetId="0">
        <row r="7">
          <cell r="B7" t="str">
            <v>นายบุญกัน เขตแวงควง</v>
          </cell>
        </row>
        <row r="8">
          <cell r="B8" t="str">
            <v xml:space="preserve">นางจิรานุช จันทร์ปิยวงศ์ </v>
          </cell>
        </row>
        <row r="9">
          <cell r="B9" t="str">
            <v>นายวิริยะ  สุวรรณโชติ</v>
          </cell>
        </row>
        <row r="10">
          <cell r="B10" t="str">
            <v>นายชัยวัฒน์ รักอิสสระ</v>
          </cell>
        </row>
        <row r="11">
          <cell r="B11" t="str">
            <v>นายฉัตรชัย วงศ์สา</v>
          </cell>
        </row>
        <row r="12">
          <cell r="B12" t="str">
            <v>นายสุริยา  จันนา</v>
          </cell>
        </row>
        <row r="13">
          <cell r="B13" t="str">
            <v>นางสาววาสนา เปียคำ</v>
          </cell>
        </row>
        <row r="14">
          <cell r="B14" t="str">
            <v>นายสมเกียรติ อยู่ปาน</v>
          </cell>
        </row>
        <row r="15">
          <cell r="B15" t="str">
            <v>นายเกษตรชัย  เรืองเดช</v>
          </cell>
        </row>
        <row r="16">
          <cell r="B16" t="str">
            <v>นางสาวสุวพิชญ์  โสมอินทร์</v>
          </cell>
        </row>
        <row r="17">
          <cell r="B17" t="str">
            <v>นายสมชาย จันทน์เทศ</v>
          </cell>
        </row>
        <row r="18">
          <cell r="B18" t="str">
            <v>นางสาวธันยพร  เจริญยิ่ง</v>
          </cell>
        </row>
        <row r="19">
          <cell r="B19" t="str">
            <v>นางจิราวรรณ  เหล่าชัย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70"/>
  <sheetViews>
    <sheetView showGridLines="0" tabSelected="1" zoomScale="110" zoomScaleNormal="110" zoomScaleSheetLayoutView="90" zoomScalePageLayoutView="120" workbookViewId="0">
      <pane ySplit="6" topLeftCell="A7" activePane="bottomLeft" state="frozen"/>
      <selection pane="bottomLeft" activeCell="O6" sqref="O6"/>
    </sheetView>
  </sheetViews>
  <sheetFormatPr defaultColWidth="9" defaultRowHeight="21.95" customHeight="1" x14ac:dyDescent="0.2"/>
  <cols>
    <col min="1" max="1" width="3.125" style="79" customWidth="1"/>
    <col min="2" max="2" width="21.25" style="80" customWidth="1"/>
    <col min="3" max="3" width="15.375" style="81" customWidth="1"/>
    <col min="4" max="4" width="8.125" style="82" customWidth="1"/>
    <col min="5" max="5" width="25.5" style="81" customWidth="1"/>
    <col min="6" max="6" width="13.625" style="81" customWidth="1"/>
    <col min="7" max="7" width="12.5" style="81" customWidth="1"/>
    <col min="8" max="8" width="13" style="79" customWidth="1"/>
    <col min="9" max="9" width="13.125" style="81" customWidth="1"/>
    <col min="10" max="10" width="4.75" style="83" bestFit="1" customWidth="1"/>
    <col min="11" max="11" width="6" style="84" customWidth="1"/>
    <col min="12" max="12" width="5.625" style="85" customWidth="1"/>
    <col min="13" max="13" width="6.875" style="86" customWidth="1"/>
    <col min="14" max="14" width="7.375" style="3" customWidth="1"/>
    <col min="15" max="15" width="9" style="3"/>
    <col min="16" max="16384" width="9" style="26"/>
  </cols>
  <sheetData>
    <row r="1" spans="1:15" s="12" customFormat="1" ht="4.5" customHeight="1" x14ac:dyDescent="0.6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0"/>
      <c r="O1" s="11"/>
    </row>
    <row r="2" spans="1:15" s="12" customFormat="1" ht="27.75" customHeight="1" x14ac:dyDescent="0.65">
      <c r="A2" s="53"/>
      <c r="B2" s="54" t="s">
        <v>54</v>
      </c>
      <c r="C2" s="182" t="s">
        <v>113</v>
      </c>
      <c r="D2" s="183"/>
      <c r="E2" s="184" t="s">
        <v>67</v>
      </c>
      <c r="F2" s="184"/>
      <c r="G2" s="184"/>
      <c r="H2" s="184"/>
      <c r="I2" s="184"/>
      <c r="J2" s="184"/>
      <c r="K2" s="184"/>
      <c r="L2" s="184"/>
      <c r="M2" s="184"/>
    </row>
    <row r="3" spans="1:15" s="12" customFormat="1" ht="5.25" customHeight="1" x14ac:dyDescent="0.4">
      <c r="A3" s="53"/>
      <c r="B3" s="55"/>
      <c r="C3" s="55" t="s">
        <v>55</v>
      </c>
      <c r="D3" s="55"/>
      <c r="E3" s="56"/>
      <c r="F3" s="56"/>
      <c r="G3" s="56"/>
      <c r="H3" s="56"/>
      <c r="I3" s="56"/>
      <c r="J3" s="57"/>
      <c r="K3" s="58"/>
      <c r="L3" s="56"/>
      <c r="M3" s="59"/>
    </row>
    <row r="4" spans="1:15" s="12" customFormat="1" ht="20.25" customHeight="1" x14ac:dyDescent="0.4">
      <c r="A4" s="60"/>
      <c r="B4" s="187" t="s">
        <v>58</v>
      </c>
      <c r="C4" s="187"/>
      <c r="D4" s="107">
        <v>19</v>
      </c>
      <c r="E4" s="61" t="s">
        <v>59</v>
      </c>
      <c r="F4" s="107">
        <v>13</v>
      </c>
      <c r="G4" s="62" t="s">
        <v>47</v>
      </c>
      <c r="H4" s="108">
        <v>2567</v>
      </c>
      <c r="I4" s="99" t="s">
        <v>68</v>
      </c>
      <c r="J4" s="186" t="s">
        <v>114</v>
      </c>
      <c r="K4" s="186"/>
      <c r="L4" s="100" t="s">
        <v>45</v>
      </c>
      <c r="M4" s="109">
        <v>45556</v>
      </c>
    </row>
    <row r="5" spans="1:15" s="27" customFormat="1" ht="4.5" customHeight="1" x14ac:dyDescent="0.2">
      <c r="A5" s="63"/>
      <c r="B5" s="185"/>
      <c r="C5" s="185"/>
      <c r="D5" s="64"/>
      <c r="E5" s="64"/>
      <c r="F5" s="65"/>
      <c r="G5" s="66"/>
      <c r="H5" s="67"/>
      <c r="I5" s="66"/>
      <c r="J5" s="68"/>
      <c r="K5" s="69"/>
      <c r="L5" s="70"/>
      <c r="M5" s="67"/>
      <c r="N5" s="3"/>
      <c r="O5" s="3"/>
    </row>
    <row r="6" spans="1:15" s="51" customFormat="1" ht="39.75" customHeight="1" x14ac:dyDescent="0.2">
      <c r="A6" s="71" t="s">
        <v>0</v>
      </c>
      <c r="B6" s="71" t="s">
        <v>61</v>
      </c>
      <c r="C6" s="71" t="s">
        <v>1</v>
      </c>
      <c r="D6" s="72" t="s">
        <v>3</v>
      </c>
      <c r="E6" s="71" t="s">
        <v>64</v>
      </c>
      <c r="F6" s="73" t="s">
        <v>4</v>
      </c>
      <c r="G6" s="74" t="s">
        <v>5</v>
      </c>
      <c r="H6" s="71" t="s">
        <v>2</v>
      </c>
      <c r="I6" s="97" t="s">
        <v>43</v>
      </c>
      <c r="J6" s="98" t="s">
        <v>44</v>
      </c>
      <c r="K6" s="95" t="s">
        <v>65</v>
      </c>
      <c r="L6" s="96" t="s">
        <v>50</v>
      </c>
      <c r="M6" s="75" t="s">
        <v>6</v>
      </c>
      <c r="N6" s="13"/>
      <c r="O6" s="1"/>
    </row>
    <row r="7" spans="1:15" ht="27" customHeight="1" x14ac:dyDescent="0.2">
      <c r="A7" s="146">
        <v>1</v>
      </c>
      <c r="B7" s="178" t="s">
        <v>115</v>
      </c>
      <c r="C7" s="180" t="s">
        <v>103</v>
      </c>
      <c r="D7" s="144" t="s">
        <v>51</v>
      </c>
      <c r="E7" s="143" t="s">
        <v>139</v>
      </c>
      <c r="F7" s="76" t="s">
        <v>142</v>
      </c>
      <c r="G7" s="76" t="s">
        <v>74</v>
      </c>
      <c r="H7" s="104" t="s">
        <v>143</v>
      </c>
      <c r="I7" s="140" t="s">
        <v>144</v>
      </c>
      <c r="J7" s="77">
        <v>4</v>
      </c>
      <c r="K7" s="105">
        <v>0</v>
      </c>
      <c r="L7" s="104" t="s">
        <v>73</v>
      </c>
      <c r="M7" s="106">
        <v>1</v>
      </c>
    </row>
    <row r="8" spans="1:15" ht="27" customHeight="1" x14ac:dyDescent="0.2">
      <c r="A8" s="147"/>
      <c r="B8" s="179"/>
      <c r="C8" s="181"/>
      <c r="D8" s="145"/>
      <c r="E8" s="143" t="s">
        <v>140</v>
      </c>
      <c r="F8" s="76" t="s">
        <v>141</v>
      </c>
      <c r="G8" s="76" t="s">
        <v>74</v>
      </c>
      <c r="H8" s="104" t="s">
        <v>143</v>
      </c>
      <c r="I8" s="140" t="s">
        <v>144</v>
      </c>
      <c r="J8" s="77">
        <v>4</v>
      </c>
      <c r="K8" s="105">
        <v>0</v>
      </c>
      <c r="L8" s="104" t="s">
        <v>73</v>
      </c>
      <c r="M8" s="106">
        <v>1</v>
      </c>
    </row>
    <row r="9" spans="1:15" ht="27" customHeight="1" x14ac:dyDescent="0.2">
      <c r="A9" s="146">
        <v>2</v>
      </c>
      <c r="B9" s="164" t="s">
        <v>83</v>
      </c>
      <c r="C9" s="180" t="s">
        <v>103</v>
      </c>
      <c r="D9" s="144" t="s">
        <v>51</v>
      </c>
      <c r="E9" s="143" t="s">
        <v>139</v>
      </c>
      <c r="F9" s="76" t="s">
        <v>142</v>
      </c>
      <c r="G9" s="76" t="s">
        <v>74</v>
      </c>
      <c r="H9" s="104" t="s">
        <v>143</v>
      </c>
      <c r="I9" s="140" t="s">
        <v>144</v>
      </c>
      <c r="J9" s="77">
        <v>4</v>
      </c>
      <c r="K9" s="105">
        <v>0</v>
      </c>
      <c r="L9" s="104" t="s">
        <v>73</v>
      </c>
      <c r="M9" s="106">
        <v>1</v>
      </c>
    </row>
    <row r="10" spans="1:15" ht="27" customHeight="1" x14ac:dyDescent="0.2">
      <c r="A10" s="147"/>
      <c r="B10" s="165"/>
      <c r="C10" s="181"/>
      <c r="D10" s="145"/>
      <c r="E10" s="143" t="s">
        <v>140</v>
      </c>
      <c r="F10" s="76" t="s">
        <v>141</v>
      </c>
      <c r="G10" s="76" t="s">
        <v>74</v>
      </c>
      <c r="H10" s="104" t="s">
        <v>143</v>
      </c>
      <c r="I10" s="140" t="s">
        <v>144</v>
      </c>
      <c r="J10" s="77">
        <v>4</v>
      </c>
      <c r="K10" s="105">
        <v>0</v>
      </c>
      <c r="L10" s="104" t="s">
        <v>73</v>
      </c>
      <c r="M10" s="106">
        <v>1</v>
      </c>
    </row>
    <row r="11" spans="1:15" ht="27" customHeight="1" x14ac:dyDescent="0.2">
      <c r="A11" s="146">
        <v>3</v>
      </c>
      <c r="B11" s="164" t="s">
        <v>116</v>
      </c>
      <c r="C11" s="170" t="s">
        <v>117</v>
      </c>
      <c r="D11" s="144" t="s">
        <v>51</v>
      </c>
      <c r="E11" s="143" t="s">
        <v>139</v>
      </c>
      <c r="F11" s="76" t="s">
        <v>142</v>
      </c>
      <c r="G11" s="76" t="s">
        <v>74</v>
      </c>
      <c r="H11" s="104" t="s">
        <v>143</v>
      </c>
      <c r="I11" s="140" t="s">
        <v>144</v>
      </c>
      <c r="J11" s="77">
        <v>4</v>
      </c>
      <c r="K11" s="105">
        <v>0</v>
      </c>
      <c r="L11" s="104" t="s">
        <v>73</v>
      </c>
      <c r="M11" s="106">
        <v>1</v>
      </c>
    </row>
    <row r="12" spans="1:15" ht="27" customHeight="1" x14ac:dyDescent="0.2">
      <c r="A12" s="147"/>
      <c r="B12" s="165"/>
      <c r="C12" s="171"/>
      <c r="D12" s="145"/>
      <c r="E12" s="143" t="s">
        <v>140</v>
      </c>
      <c r="F12" s="76" t="s">
        <v>141</v>
      </c>
      <c r="G12" s="76" t="s">
        <v>74</v>
      </c>
      <c r="H12" s="104" t="s">
        <v>143</v>
      </c>
      <c r="I12" s="140" t="s">
        <v>144</v>
      </c>
      <c r="J12" s="77">
        <v>4</v>
      </c>
      <c r="K12" s="105">
        <v>0</v>
      </c>
      <c r="L12" s="104" t="s">
        <v>73</v>
      </c>
      <c r="M12" s="106">
        <v>1</v>
      </c>
    </row>
    <row r="13" spans="1:15" ht="27" customHeight="1" x14ac:dyDescent="0.2">
      <c r="A13" s="146">
        <v>4</v>
      </c>
      <c r="B13" s="164" t="s">
        <v>84</v>
      </c>
      <c r="C13" s="170" t="s">
        <v>118</v>
      </c>
      <c r="D13" s="144" t="s">
        <v>51</v>
      </c>
      <c r="E13" s="143" t="s">
        <v>139</v>
      </c>
      <c r="F13" s="76" t="s">
        <v>142</v>
      </c>
      <c r="G13" s="76" t="s">
        <v>74</v>
      </c>
      <c r="H13" s="104" t="s">
        <v>143</v>
      </c>
      <c r="I13" s="140" t="s">
        <v>144</v>
      </c>
      <c r="J13" s="77">
        <v>4</v>
      </c>
      <c r="K13" s="105">
        <v>0</v>
      </c>
      <c r="L13" s="104" t="s">
        <v>73</v>
      </c>
      <c r="M13" s="106">
        <v>1</v>
      </c>
    </row>
    <row r="14" spans="1:15" ht="27" customHeight="1" x14ac:dyDescent="0.2">
      <c r="A14" s="147"/>
      <c r="B14" s="165"/>
      <c r="C14" s="171"/>
      <c r="D14" s="145"/>
      <c r="E14" s="143" t="s">
        <v>140</v>
      </c>
      <c r="F14" s="76" t="s">
        <v>141</v>
      </c>
      <c r="G14" s="76" t="s">
        <v>74</v>
      </c>
      <c r="H14" s="104" t="s">
        <v>143</v>
      </c>
      <c r="I14" s="140" t="s">
        <v>144</v>
      </c>
      <c r="J14" s="77">
        <v>4</v>
      </c>
      <c r="K14" s="105">
        <v>0</v>
      </c>
      <c r="L14" s="104" t="s">
        <v>73</v>
      </c>
      <c r="M14" s="106">
        <v>1</v>
      </c>
    </row>
    <row r="15" spans="1:15" ht="27" customHeight="1" x14ac:dyDescent="0.2">
      <c r="A15" s="146">
        <v>5</v>
      </c>
      <c r="B15" s="164" t="s">
        <v>86</v>
      </c>
      <c r="C15" s="176" t="s">
        <v>106</v>
      </c>
      <c r="D15" s="144" t="s">
        <v>51</v>
      </c>
      <c r="E15" s="143" t="s">
        <v>139</v>
      </c>
      <c r="F15" s="76" t="s">
        <v>142</v>
      </c>
      <c r="G15" s="76" t="s">
        <v>74</v>
      </c>
      <c r="H15" s="104" t="s">
        <v>143</v>
      </c>
      <c r="I15" s="140" t="s">
        <v>144</v>
      </c>
      <c r="J15" s="77">
        <v>4</v>
      </c>
      <c r="K15" s="105">
        <v>0</v>
      </c>
      <c r="L15" s="104" t="s">
        <v>73</v>
      </c>
      <c r="M15" s="106">
        <v>1</v>
      </c>
    </row>
    <row r="16" spans="1:15" ht="27" customHeight="1" x14ac:dyDescent="0.2">
      <c r="A16" s="147"/>
      <c r="B16" s="165"/>
      <c r="C16" s="177"/>
      <c r="D16" s="145"/>
      <c r="E16" s="143" t="s">
        <v>140</v>
      </c>
      <c r="F16" s="76" t="s">
        <v>141</v>
      </c>
      <c r="G16" s="76" t="s">
        <v>74</v>
      </c>
      <c r="H16" s="104" t="s">
        <v>143</v>
      </c>
      <c r="I16" s="140" t="s">
        <v>144</v>
      </c>
      <c r="J16" s="77">
        <v>4</v>
      </c>
      <c r="K16" s="105">
        <v>0</v>
      </c>
      <c r="L16" s="104" t="s">
        <v>73</v>
      </c>
      <c r="M16" s="106">
        <v>1</v>
      </c>
    </row>
    <row r="17" spans="1:13" ht="27" customHeight="1" x14ac:dyDescent="0.2">
      <c r="A17" s="146">
        <v>6</v>
      </c>
      <c r="B17" s="164" t="s">
        <v>87</v>
      </c>
      <c r="C17" s="174" t="s">
        <v>107</v>
      </c>
      <c r="D17" s="144" t="s">
        <v>51</v>
      </c>
      <c r="E17" s="143" t="s">
        <v>139</v>
      </c>
      <c r="F17" s="76" t="s">
        <v>142</v>
      </c>
      <c r="G17" s="76" t="s">
        <v>74</v>
      </c>
      <c r="H17" s="104" t="s">
        <v>143</v>
      </c>
      <c r="I17" s="140" t="s">
        <v>144</v>
      </c>
      <c r="J17" s="77">
        <v>4</v>
      </c>
      <c r="K17" s="105">
        <v>0</v>
      </c>
      <c r="L17" s="104" t="s">
        <v>73</v>
      </c>
      <c r="M17" s="106">
        <v>1</v>
      </c>
    </row>
    <row r="18" spans="1:13" ht="27" customHeight="1" x14ac:dyDescent="0.2">
      <c r="A18" s="147"/>
      <c r="B18" s="165"/>
      <c r="C18" s="175"/>
      <c r="D18" s="145"/>
      <c r="E18" s="143" t="s">
        <v>140</v>
      </c>
      <c r="F18" s="76" t="s">
        <v>141</v>
      </c>
      <c r="G18" s="76" t="s">
        <v>74</v>
      </c>
      <c r="H18" s="104" t="s">
        <v>143</v>
      </c>
      <c r="I18" s="140" t="s">
        <v>144</v>
      </c>
      <c r="J18" s="77">
        <v>4</v>
      </c>
      <c r="K18" s="105">
        <v>0</v>
      </c>
      <c r="L18" s="104" t="s">
        <v>73</v>
      </c>
      <c r="M18" s="106">
        <v>1</v>
      </c>
    </row>
    <row r="19" spans="1:13" ht="27" customHeight="1" x14ac:dyDescent="0.2">
      <c r="A19" s="146">
        <v>7</v>
      </c>
      <c r="B19" s="164" t="s">
        <v>88</v>
      </c>
      <c r="C19" s="170" t="s">
        <v>108</v>
      </c>
      <c r="D19" s="144" t="s">
        <v>51</v>
      </c>
      <c r="E19" s="143" t="s">
        <v>139</v>
      </c>
      <c r="F19" s="76" t="s">
        <v>142</v>
      </c>
      <c r="G19" s="76" t="s">
        <v>74</v>
      </c>
      <c r="H19" s="104" t="s">
        <v>143</v>
      </c>
      <c r="I19" s="140" t="s">
        <v>144</v>
      </c>
      <c r="J19" s="77">
        <v>4</v>
      </c>
      <c r="K19" s="105">
        <v>0</v>
      </c>
      <c r="L19" s="104" t="s">
        <v>73</v>
      </c>
      <c r="M19" s="106">
        <v>1</v>
      </c>
    </row>
    <row r="20" spans="1:13" ht="27" customHeight="1" x14ac:dyDescent="0.2">
      <c r="A20" s="147"/>
      <c r="B20" s="165"/>
      <c r="C20" s="171"/>
      <c r="D20" s="145"/>
      <c r="E20" s="143" t="s">
        <v>140</v>
      </c>
      <c r="F20" s="76" t="s">
        <v>141</v>
      </c>
      <c r="G20" s="76" t="s">
        <v>74</v>
      </c>
      <c r="H20" s="104" t="s">
        <v>143</v>
      </c>
      <c r="I20" s="140" t="s">
        <v>144</v>
      </c>
      <c r="J20" s="77">
        <v>4</v>
      </c>
      <c r="K20" s="105">
        <v>0</v>
      </c>
      <c r="L20" s="104" t="s">
        <v>73</v>
      </c>
      <c r="M20" s="106">
        <v>1</v>
      </c>
    </row>
    <row r="21" spans="1:13" ht="27" customHeight="1" x14ac:dyDescent="0.2">
      <c r="A21" s="146">
        <v>8</v>
      </c>
      <c r="B21" s="164" t="s">
        <v>119</v>
      </c>
      <c r="C21" s="170" t="s">
        <v>118</v>
      </c>
      <c r="D21" s="144" t="s">
        <v>51</v>
      </c>
      <c r="E21" s="143" t="s">
        <v>139</v>
      </c>
      <c r="F21" s="76" t="s">
        <v>142</v>
      </c>
      <c r="G21" s="76" t="s">
        <v>74</v>
      </c>
      <c r="H21" s="104" t="s">
        <v>143</v>
      </c>
      <c r="I21" s="140" t="s">
        <v>144</v>
      </c>
      <c r="J21" s="77">
        <v>4</v>
      </c>
      <c r="K21" s="105">
        <v>0</v>
      </c>
      <c r="L21" s="104" t="s">
        <v>73</v>
      </c>
      <c r="M21" s="106">
        <v>1</v>
      </c>
    </row>
    <row r="22" spans="1:13" ht="27" customHeight="1" x14ac:dyDescent="0.2">
      <c r="A22" s="147"/>
      <c r="B22" s="165"/>
      <c r="C22" s="171"/>
      <c r="D22" s="145"/>
      <c r="E22" s="143" t="s">
        <v>140</v>
      </c>
      <c r="F22" s="76" t="s">
        <v>141</v>
      </c>
      <c r="G22" s="76" t="s">
        <v>74</v>
      </c>
      <c r="H22" s="104" t="s">
        <v>143</v>
      </c>
      <c r="I22" s="140" t="s">
        <v>144</v>
      </c>
      <c r="J22" s="77">
        <v>4</v>
      </c>
      <c r="K22" s="105">
        <v>0</v>
      </c>
      <c r="L22" s="104" t="s">
        <v>73</v>
      </c>
      <c r="M22" s="106">
        <v>1</v>
      </c>
    </row>
    <row r="23" spans="1:13" ht="27" customHeight="1" x14ac:dyDescent="0.2">
      <c r="A23" s="146">
        <v>9</v>
      </c>
      <c r="B23" s="141" t="s">
        <v>120</v>
      </c>
      <c r="C23" s="142" t="s">
        <v>105</v>
      </c>
      <c r="D23" s="144" t="s">
        <v>51</v>
      </c>
      <c r="E23" s="143" t="s">
        <v>139</v>
      </c>
      <c r="F23" s="76" t="s">
        <v>142</v>
      </c>
      <c r="G23" s="76" t="s">
        <v>74</v>
      </c>
      <c r="H23" s="104" t="s">
        <v>143</v>
      </c>
      <c r="I23" s="140" t="s">
        <v>144</v>
      </c>
      <c r="J23" s="77">
        <v>4</v>
      </c>
      <c r="K23" s="105">
        <v>0</v>
      </c>
      <c r="L23" s="104" t="s">
        <v>73</v>
      </c>
      <c r="M23" s="106">
        <v>1</v>
      </c>
    </row>
    <row r="24" spans="1:13" ht="21.95" customHeight="1" x14ac:dyDescent="0.2">
      <c r="A24" s="147"/>
      <c r="B24" s="141"/>
      <c r="C24" s="142"/>
      <c r="D24" s="145"/>
      <c r="E24" s="143" t="s">
        <v>140</v>
      </c>
      <c r="F24" s="76" t="s">
        <v>141</v>
      </c>
      <c r="G24" s="76" t="s">
        <v>74</v>
      </c>
      <c r="H24" s="104" t="s">
        <v>143</v>
      </c>
      <c r="I24" s="140" t="s">
        <v>144</v>
      </c>
      <c r="J24" s="77">
        <v>4</v>
      </c>
      <c r="K24" s="105">
        <v>0</v>
      </c>
      <c r="L24" s="104" t="s">
        <v>73</v>
      </c>
      <c r="M24" s="106">
        <v>1</v>
      </c>
    </row>
    <row r="25" spans="1:13" ht="21.95" customHeight="1" x14ac:dyDescent="0.2">
      <c r="A25" s="146">
        <v>10</v>
      </c>
      <c r="B25" s="160" t="s">
        <v>121</v>
      </c>
      <c r="C25" s="174" t="s">
        <v>103</v>
      </c>
      <c r="D25" s="144" t="s">
        <v>51</v>
      </c>
      <c r="E25" s="143" t="s">
        <v>139</v>
      </c>
      <c r="F25" s="76" t="s">
        <v>142</v>
      </c>
      <c r="G25" s="76" t="s">
        <v>74</v>
      </c>
      <c r="H25" s="104" t="s">
        <v>143</v>
      </c>
      <c r="I25" s="140" t="s">
        <v>144</v>
      </c>
      <c r="J25" s="77">
        <v>4</v>
      </c>
      <c r="K25" s="105">
        <v>0</v>
      </c>
      <c r="L25" s="104" t="s">
        <v>73</v>
      </c>
      <c r="M25" s="106">
        <v>1</v>
      </c>
    </row>
    <row r="26" spans="1:13" ht="21.95" customHeight="1" x14ac:dyDescent="0.2">
      <c r="A26" s="147"/>
      <c r="B26" s="161"/>
      <c r="C26" s="175"/>
      <c r="D26" s="145"/>
      <c r="E26" s="143" t="s">
        <v>140</v>
      </c>
      <c r="F26" s="76" t="s">
        <v>141</v>
      </c>
      <c r="G26" s="76" t="s">
        <v>74</v>
      </c>
      <c r="H26" s="104" t="s">
        <v>143</v>
      </c>
      <c r="I26" s="140" t="s">
        <v>144</v>
      </c>
      <c r="J26" s="77">
        <v>4</v>
      </c>
      <c r="K26" s="105">
        <v>0</v>
      </c>
      <c r="L26" s="104" t="s">
        <v>73</v>
      </c>
      <c r="M26" s="106">
        <v>1</v>
      </c>
    </row>
    <row r="27" spans="1:13" ht="21.95" customHeight="1" x14ac:dyDescent="0.2">
      <c r="A27" s="146">
        <v>11</v>
      </c>
      <c r="B27" s="168" t="s">
        <v>122</v>
      </c>
      <c r="C27" s="174" t="s">
        <v>103</v>
      </c>
      <c r="D27" s="144" t="s">
        <v>51</v>
      </c>
      <c r="E27" s="143" t="s">
        <v>139</v>
      </c>
      <c r="F27" s="76" t="s">
        <v>142</v>
      </c>
      <c r="G27" s="76" t="s">
        <v>74</v>
      </c>
      <c r="H27" s="104" t="s">
        <v>143</v>
      </c>
      <c r="I27" s="140" t="s">
        <v>144</v>
      </c>
      <c r="J27" s="77">
        <v>4</v>
      </c>
      <c r="K27" s="105">
        <v>0</v>
      </c>
      <c r="L27" s="104" t="s">
        <v>73</v>
      </c>
      <c r="M27" s="106">
        <v>1</v>
      </c>
    </row>
    <row r="28" spans="1:13" ht="21.95" customHeight="1" x14ac:dyDescent="0.2">
      <c r="A28" s="147"/>
      <c r="B28" s="169"/>
      <c r="C28" s="175"/>
      <c r="D28" s="145"/>
      <c r="E28" s="143" t="s">
        <v>140</v>
      </c>
      <c r="F28" s="76" t="s">
        <v>141</v>
      </c>
      <c r="G28" s="76" t="s">
        <v>74</v>
      </c>
      <c r="H28" s="104" t="s">
        <v>143</v>
      </c>
      <c r="I28" s="140" t="s">
        <v>144</v>
      </c>
      <c r="J28" s="77">
        <v>4</v>
      </c>
      <c r="K28" s="105">
        <v>0</v>
      </c>
      <c r="L28" s="104" t="s">
        <v>73</v>
      </c>
      <c r="M28" s="106">
        <v>1</v>
      </c>
    </row>
    <row r="29" spans="1:13" ht="21.95" customHeight="1" x14ac:dyDescent="0.2">
      <c r="A29" s="146">
        <v>12</v>
      </c>
      <c r="B29" s="172" t="s">
        <v>123</v>
      </c>
      <c r="C29" s="170" t="s">
        <v>109</v>
      </c>
      <c r="D29" s="144" t="s">
        <v>51</v>
      </c>
      <c r="E29" s="143" t="s">
        <v>139</v>
      </c>
      <c r="F29" s="76" t="s">
        <v>142</v>
      </c>
      <c r="G29" s="76" t="s">
        <v>74</v>
      </c>
      <c r="H29" s="104" t="s">
        <v>143</v>
      </c>
      <c r="I29" s="140" t="s">
        <v>144</v>
      </c>
      <c r="J29" s="77">
        <v>4</v>
      </c>
      <c r="K29" s="105">
        <v>0</v>
      </c>
      <c r="L29" s="104" t="s">
        <v>73</v>
      </c>
      <c r="M29" s="106">
        <v>1</v>
      </c>
    </row>
    <row r="30" spans="1:13" ht="21.95" customHeight="1" x14ac:dyDescent="0.2">
      <c r="A30" s="147"/>
      <c r="B30" s="173"/>
      <c r="C30" s="171"/>
      <c r="D30" s="145"/>
      <c r="E30" s="143" t="s">
        <v>140</v>
      </c>
      <c r="F30" s="76" t="s">
        <v>141</v>
      </c>
      <c r="G30" s="76" t="s">
        <v>74</v>
      </c>
      <c r="H30" s="104" t="s">
        <v>143</v>
      </c>
      <c r="I30" s="140" t="s">
        <v>144</v>
      </c>
      <c r="J30" s="77">
        <v>4</v>
      </c>
      <c r="K30" s="105">
        <v>0</v>
      </c>
      <c r="L30" s="104" t="s">
        <v>73</v>
      </c>
      <c r="M30" s="106">
        <v>1</v>
      </c>
    </row>
    <row r="31" spans="1:13" ht="21.95" customHeight="1" x14ac:dyDescent="0.2">
      <c r="A31" s="146">
        <v>13</v>
      </c>
      <c r="B31" s="172" t="s">
        <v>89</v>
      </c>
      <c r="C31" s="170" t="s">
        <v>109</v>
      </c>
      <c r="D31" s="144" t="s">
        <v>51</v>
      </c>
      <c r="E31" s="143" t="s">
        <v>139</v>
      </c>
      <c r="F31" s="76" t="s">
        <v>142</v>
      </c>
      <c r="G31" s="76" t="s">
        <v>74</v>
      </c>
      <c r="H31" s="104" t="s">
        <v>143</v>
      </c>
      <c r="I31" s="140" t="s">
        <v>144</v>
      </c>
      <c r="J31" s="77">
        <v>4</v>
      </c>
      <c r="K31" s="105">
        <v>0</v>
      </c>
      <c r="L31" s="104" t="s">
        <v>73</v>
      </c>
      <c r="M31" s="106">
        <v>1</v>
      </c>
    </row>
    <row r="32" spans="1:13" ht="21.95" customHeight="1" x14ac:dyDescent="0.2">
      <c r="A32" s="147"/>
      <c r="B32" s="173"/>
      <c r="C32" s="171"/>
      <c r="D32" s="145"/>
      <c r="E32" s="143" t="s">
        <v>140</v>
      </c>
      <c r="F32" s="76" t="s">
        <v>141</v>
      </c>
      <c r="G32" s="76" t="s">
        <v>74</v>
      </c>
      <c r="H32" s="104" t="s">
        <v>143</v>
      </c>
      <c r="I32" s="140" t="s">
        <v>144</v>
      </c>
      <c r="J32" s="77">
        <v>4</v>
      </c>
      <c r="K32" s="105">
        <v>0</v>
      </c>
      <c r="L32" s="104" t="s">
        <v>73</v>
      </c>
      <c r="M32" s="106">
        <v>1</v>
      </c>
    </row>
    <row r="33" spans="1:13" ht="21.95" customHeight="1" x14ac:dyDescent="0.2">
      <c r="A33" s="146">
        <v>14</v>
      </c>
      <c r="B33" s="172" t="s">
        <v>91</v>
      </c>
      <c r="C33" s="170" t="s">
        <v>109</v>
      </c>
      <c r="D33" s="144" t="s">
        <v>51</v>
      </c>
      <c r="E33" s="143" t="s">
        <v>139</v>
      </c>
      <c r="F33" s="76" t="s">
        <v>142</v>
      </c>
      <c r="G33" s="76" t="s">
        <v>74</v>
      </c>
      <c r="H33" s="104" t="s">
        <v>143</v>
      </c>
      <c r="I33" s="140" t="s">
        <v>144</v>
      </c>
      <c r="J33" s="77">
        <v>4</v>
      </c>
      <c r="K33" s="105">
        <v>0</v>
      </c>
      <c r="L33" s="104" t="s">
        <v>73</v>
      </c>
      <c r="M33" s="106">
        <v>1</v>
      </c>
    </row>
    <row r="34" spans="1:13" ht="21.95" customHeight="1" x14ac:dyDescent="0.2">
      <c r="A34" s="147"/>
      <c r="B34" s="173"/>
      <c r="C34" s="171"/>
      <c r="D34" s="145"/>
      <c r="E34" s="143" t="s">
        <v>140</v>
      </c>
      <c r="F34" s="76" t="s">
        <v>141</v>
      </c>
      <c r="G34" s="76" t="s">
        <v>74</v>
      </c>
      <c r="H34" s="104" t="s">
        <v>143</v>
      </c>
      <c r="I34" s="140" t="s">
        <v>144</v>
      </c>
      <c r="J34" s="77">
        <v>4</v>
      </c>
      <c r="K34" s="105">
        <v>0</v>
      </c>
      <c r="L34" s="104" t="s">
        <v>73</v>
      </c>
      <c r="M34" s="106">
        <v>1</v>
      </c>
    </row>
    <row r="35" spans="1:13" ht="21.95" customHeight="1" x14ac:dyDescent="0.2">
      <c r="A35" s="146">
        <v>15</v>
      </c>
      <c r="B35" s="168" t="s">
        <v>124</v>
      </c>
      <c r="C35" s="170" t="s">
        <v>109</v>
      </c>
      <c r="D35" s="144" t="s">
        <v>51</v>
      </c>
      <c r="E35" s="143" t="s">
        <v>139</v>
      </c>
      <c r="F35" s="76" t="s">
        <v>142</v>
      </c>
      <c r="G35" s="76" t="s">
        <v>74</v>
      </c>
      <c r="H35" s="104" t="s">
        <v>143</v>
      </c>
      <c r="I35" s="140" t="s">
        <v>144</v>
      </c>
      <c r="J35" s="77">
        <v>4</v>
      </c>
      <c r="K35" s="105">
        <v>0</v>
      </c>
      <c r="L35" s="104" t="s">
        <v>73</v>
      </c>
      <c r="M35" s="106">
        <v>1</v>
      </c>
    </row>
    <row r="36" spans="1:13" ht="21.95" customHeight="1" x14ac:dyDescent="0.2">
      <c r="A36" s="147"/>
      <c r="B36" s="169"/>
      <c r="C36" s="171"/>
      <c r="D36" s="145"/>
      <c r="E36" s="143" t="s">
        <v>140</v>
      </c>
      <c r="F36" s="76" t="s">
        <v>141</v>
      </c>
      <c r="G36" s="76" t="s">
        <v>74</v>
      </c>
      <c r="H36" s="104" t="s">
        <v>143</v>
      </c>
      <c r="I36" s="140" t="s">
        <v>144</v>
      </c>
      <c r="J36" s="77">
        <v>4</v>
      </c>
      <c r="K36" s="105">
        <v>0</v>
      </c>
      <c r="L36" s="104" t="s">
        <v>73</v>
      </c>
      <c r="M36" s="106">
        <v>1</v>
      </c>
    </row>
    <row r="37" spans="1:13" ht="21.95" customHeight="1" x14ac:dyDescent="0.2">
      <c r="A37" s="146">
        <v>16</v>
      </c>
      <c r="B37" s="164" t="s">
        <v>125</v>
      </c>
      <c r="C37" s="166" t="s">
        <v>126</v>
      </c>
      <c r="D37" s="144" t="s">
        <v>51</v>
      </c>
      <c r="E37" s="143" t="s">
        <v>139</v>
      </c>
      <c r="F37" s="76" t="s">
        <v>142</v>
      </c>
      <c r="G37" s="76" t="s">
        <v>74</v>
      </c>
      <c r="H37" s="104" t="s">
        <v>143</v>
      </c>
      <c r="I37" s="140" t="s">
        <v>144</v>
      </c>
      <c r="J37" s="77">
        <v>4</v>
      </c>
      <c r="K37" s="105">
        <v>0</v>
      </c>
      <c r="L37" s="104" t="s">
        <v>73</v>
      </c>
      <c r="M37" s="106">
        <v>1</v>
      </c>
    </row>
    <row r="38" spans="1:13" ht="21.95" customHeight="1" x14ac:dyDescent="0.2">
      <c r="A38" s="147"/>
      <c r="B38" s="165"/>
      <c r="C38" s="167"/>
      <c r="D38" s="145"/>
      <c r="E38" s="143" t="s">
        <v>140</v>
      </c>
      <c r="F38" s="76" t="s">
        <v>141</v>
      </c>
      <c r="G38" s="76" t="s">
        <v>74</v>
      </c>
      <c r="H38" s="104" t="s">
        <v>143</v>
      </c>
      <c r="I38" s="140" t="s">
        <v>144</v>
      </c>
      <c r="J38" s="77">
        <v>4</v>
      </c>
      <c r="K38" s="105">
        <v>0</v>
      </c>
      <c r="L38" s="104" t="s">
        <v>73</v>
      </c>
      <c r="M38" s="106">
        <v>1</v>
      </c>
    </row>
    <row r="39" spans="1:13" ht="21.95" customHeight="1" x14ac:dyDescent="0.2">
      <c r="A39" s="146">
        <v>17</v>
      </c>
      <c r="B39" s="164" t="s">
        <v>127</v>
      </c>
      <c r="C39" s="166" t="s">
        <v>128</v>
      </c>
      <c r="D39" s="144" t="s">
        <v>51</v>
      </c>
      <c r="E39" s="143" t="s">
        <v>139</v>
      </c>
      <c r="F39" s="76" t="s">
        <v>142</v>
      </c>
      <c r="G39" s="76" t="s">
        <v>74</v>
      </c>
      <c r="H39" s="104" t="s">
        <v>143</v>
      </c>
      <c r="I39" s="140" t="s">
        <v>144</v>
      </c>
      <c r="J39" s="77">
        <v>4</v>
      </c>
      <c r="K39" s="105">
        <v>0</v>
      </c>
      <c r="L39" s="104" t="s">
        <v>73</v>
      </c>
      <c r="M39" s="106">
        <v>1</v>
      </c>
    </row>
    <row r="40" spans="1:13" ht="21.95" customHeight="1" x14ac:dyDescent="0.2">
      <c r="A40" s="147"/>
      <c r="B40" s="165"/>
      <c r="C40" s="167"/>
      <c r="D40" s="145"/>
      <c r="E40" s="143" t="s">
        <v>140</v>
      </c>
      <c r="F40" s="76" t="s">
        <v>141</v>
      </c>
      <c r="G40" s="76" t="s">
        <v>74</v>
      </c>
      <c r="H40" s="104" t="s">
        <v>143</v>
      </c>
      <c r="I40" s="140" t="s">
        <v>144</v>
      </c>
      <c r="J40" s="77">
        <v>4</v>
      </c>
      <c r="K40" s="105">
        <v>0</v>
      </c>
      <c r="L40" s="104" t="s">
        <v>73</v>
      </c>
      <c r="M40" s="106">
        <v>1</v>
      </c>
    </row>
    <row r="41" spans="1:13" ht="21.95" customHeight="1" x14ac:dyDescent="0.2">
      <c r="A41" s="146">
        <v>18</v>
      </c>
      <c r="B41" s="160" t="s">
        <v>95</v>
      </c>
      <c r="C41" s="162" t="s">
        <v>129</v>
      </c>
      <c r="D41" s="144" t="s">
        <v>51</v>
      </c>
      <c r="E41" s="143" t="s">
        <v>139</v>
      </c>
      <c r="F41" s="76" t="s">
        <v>142</v>
      </c>
      <c r="G41" s="76" t="s">
        <v>74</v>
      </c>
      <c r="H41" s="104" t="s">
        <v>143</v>
      </c>
      <c r="I41" s="140" t="s">
        <v>144</v>
      </c>
      <c r="J41" s="77">
        <v>4</v>
      </c>
      <c r="K41" s="105">
        <v>0</v>
      </c>
      <c r="L41" s="104" t="s">
        <v>73</v>
      </c>
      <c r="M41" s="106">
        <v>1</v>
      </c>
    </row>
    <row r="42" spans="1:13" ht="21.95" customHeight="1" x14ac:dyDescent="0.2">
      <c r="A42" s="147"/>
      <c r="B42" s="161"/>
      <c r="C42" s="163"/>
      <c r="D42" s="145"/>
      <c r="E42" s="143" t="s">
        <v>140</v>
      </c>
      <c r="F42" s="76" t="s">
        <v>141</v>
      </c>
      <c r="G42" s="76" t="s">
        <v>74</v>
      </c>
      <c r="H42" s="104" t="s">
        <v>143</v>
      </c>
      <c r="I42" s="140" t="s">
        <v>144</v>
      </c>
      <c r="J42" s="77">
        <v>4</v>
      </c>
      <c r="K42" s="105">
        <v>0</v>
      </c>
      <c r="L42" s="104" t="s">
        <v>73</v>
      </c>
      <c r="M42" s="106">
        <v>1</v>
      </c>
    </row>
    <row r="43" spans="1:13" ht="21.95" customHeight="1" x14ac:dyDescent="0.2">
      <c r="A43" s="146">
        <v>19</v>
      </c>
      <c r="B43" s="164" t="s">
        <v>130</v>
      </c>
      <c r="C43" s="166" t="s">
        <v>71</v>
      </c>
      <c r="D43" s="144" t="s">
        <v>51</v>
      </c>
      <c r="E43" s="143" t="s">
        <v>139</v>
      </c>
      <c r="F43" s="76" t="s">
        <v>142</v>
      </c>
      <c r="G43" s="76" t="s">
        <v>74</v>
      </c>
      <c r="H43" s="104" t="s">
        <v>143</v>
      </c>
      <c r="I43" s="140" t="s">
        <v>144</v>
      </c>
      <c r="J43" s="77">
        <v>4</v>
      </c>
      <c r="K43" s="105">
        <v>0</v>
      </c>
      <c r="L43" s="104" t="s">
        <v>73</v>
      </c>
      <c r="M43" s="106">
        <v>1</v>
      </c>
    </row>
    <row r="44" spans="1:13" ht="21.95" customHeight="1" x14ac:dyDescent="0.2">
      <c r="A44" s="147"/>
      <c r="B44" s="165"/>
      <c r="C44" s="167"/>
      <c r="D44" s="145"/>
      <c r="E44" s="143" t="s">
        <v>140</v>
      </c>
      <c r="F44" s="76" t="s">
        <v>141</v>
      </c>
      <c r="G44" s="76" t="s">
        <v>74</v>
      </c>
      <c r="H44" s="104" t="s">
        <v>143</v>
      </c>
      <c r="I44" s="140" t="s">
        <v>144</v>
      </c>
      <c r="J44" s="77">
        <v>4</v>
      </c>
      <c r="K44" s="105">
        <v>0</v>
      </c>
      <c r="L44" s="104" t="s">
        <v>73</v>
      </c>
      <c r="M44" s="106">
        <v>1</v>
      </c>
    </row>
    <row r="45" spans="1:13" ht="21.95" customHeight="1" x14ac:dyDescent="0.2">
      <c r="A45" s="146">
        <v>20</v>
      </c>
      <c r="B45" s="152" t="s">
        <v>131</v>
      </c>
      <c r="C45" s="158" t="s">
        <v>132</v>
      </c>
      <c r="D45" s="144" t="s">
        <v>62</v>
      </c>
      <c r="E45" s="143" t="s">
        <v>139</v>
      </c>
      <c r="F45" s="76" t="s">
        <v>142</v>
      </c>
      <c r="G45" s="76" t="s">
        <v>74</v>
      </c>
      <c r="H45" s="104" t="s">
        <v>143</v>
      </c>
      <c r="I45" s="140" t="s">
        <v>144</v>
      </c>
      <c r="J45" s="77">
        <v>4</v>
      </c>
      <c r="K45" s="105">
        <v>0</v>
      </c>
      <c r="L45" s="104" t="s">
        <v>73</v>
      </c>
      <c r="M45" s="106">
        <v>1</v>
      </c>
    </row>
    <row r="46" spans="1:13" ht="21.95" customHeight="1" x14ac:dyDescent="0.2">
      <c r="A46" s="147"/>
      <c r="B46" s="153"/>
      <c r="C46" s="159"/>
      <c r="D46" s="145"/>
      <c r="E46" s="143" t="s">
        <v>140</v>
      </c>
      <c r="F46" s="76" t="s">
        <v>141</v>
      </c>
      <c r="G46" s="76" t="s">
        <v>74</v>
      </c>
      <c r="H46" s="104" t="s">
        <v>143</v>
      </c>
      <c r="I46" s="140" t="s">
        <v>144</v>
      </c>
      <c r="J46" s="77">
        <v>4</v>
      </c>
      <c r="K46" s="105">
        <v>0</v>
      </c>
      <c r="L46" s="104" t="s">
        <v>73</v>
      </c>
      <c r="M46" s="106">
        <v>1</v>
      </c>
    </row>
    <row r="47" spans="1:13" ht="21.95" customHeight="1" x14ac:dyDescent="0.2">
      <c r="A47" s="146">
        <v>21</v>
      </c>
      <c r="B47" s="148" t="s">
        <v>133</v>
      </c>
      <c r="C47" s="156" t="s">
        <v>75</v>
      </c>
      <c r="D47" s="144" t="s">
        <v>62</v>
      </c>
      <c r="E47" s="143" t="s">
        <v>139</v>
      </c>
      <c r="F47" s="76" t="s">
        <v>142</v>
      </c>
      <c r="G47" s="76" t="s">
        <v>74</v>
      </c>
      <c r="H47" s="104" t="s">
        <v>143</v>
      </c>
      <c r="I47" s="140" t="s">
        <v>144</v>
      </c>
      <c r="J47" s="77">
        <v>4</v>
      </c>
      <c r="K47" s="105">
        <v>0</v>
      </c>
      <c r="L47" s="104" t="s">
        <v>73</v>
      </c>
      <c r="M47" s="106">
        <v>1</v>
      </c>
    </row>
    <row r="48" spans="1:13" ht="21.95" customHeight="1" x14ac:dyDescent="0.2">
      <c r="A48" s="147"/>
      <c r="B48" s="149"/>
      <c r="C48" s="157"/>
      <c r="D48" s="145"/>
      <c r="E48" s="143" t="s">
        <v>140</v>
      </c>
      <c r="F48" s="76" t="s">
        <v>141</v>
      </c>
      <c r="G48" s="76" t="s">
        <v>74</v>
      </c>
      <c r="H48" s="104" t="s">
        <v>143</v>
      </c>
      <c r="I48" s="140" t="s">
        <v>144</v>
      </c>
      <c r="J48" s="77">
        <v>4</v>
      </c>
      <c r="K48" s="105">
        <v>0</v>
      </c>
      <c r="L48" s="104" t="s">
        <v>73</v>
      </c>
      <c r="M48" s="106">
        <v>1</v>
      </c>
    </row>
    <row r="49" spans="1:13" ht="21.95" customHeight="1" x14ac:dyDescent="0.2">
      <c r="A49" s="146">
        <v>22</v>
      </c>
      <c r="B49" s="148" t="s">
        <v>134</v>
      </c>
      <c r="C49" s="156" t="s">
        <v>75</v>
      </c>
      <c r="D49" s="144" t="s">
        <v>62</v>
      </c>
      <c r="E49" s="143" t="s">
        <v>139</v>
      </c>
      <c r="F49" s="76" t="s">
        <v>142</v>
      </c>
      <c r="G49" s="76" t="s">
        <v>74</v>
      </c>
      <c r="H49" s="104" t="s">
        <v>143</v>
      </c>
      <c r="I49" s="140" t="s">
        <v>144</v>
      </c>
      <c r="J49" s="77">
        <v>4</v>
      </c>
      <c r="K49" s="105">
        <v>0</v>
      </c>
      <c r="L49" s="104" t="s">
        <v>73</v>
      </c>
      <c r="M49" s="106">
        <v>1</v>
      </c>
    </row>
    <row r="50" spans="1:13" ht="21.95" customHeight="1" x14ac:dyDescent="0.2">
      <c r="A50" s="147"/>
      <c r="B50" s="149"/>
      <c r="C50" s="157"/>
      <c r="D50" s="145"/>
      <c r="E50" s="143" t="s">
        <v>140</v>
      </c>
      <c r="F50" s="76" t="s">
        <v>141</v>
      </c>
      <c r="G50" s="76" t="s">
        <v>74</v>
      </c>
      <c r="H50" s="104" t="s">
        <v>143</v>
      </c>
      <c r="I50" s="140" t="s">
        <v>144</v>
      </c>
      <c r="J50" s="77">
        <v>4</v>
      </c>
      <c r="K50" s="105">
        <v>0</v>
      </c>
      <c r="L50" s="104" t="s">
        <v>73</v>
      </c>
      <c r="M50" s="106">
        <v>1</v>
      </c>
    </row>
    <row r="51" spans="1:13" ht="21.95" customHeight="1" x14ac:dyDescent="0.2">
      <c r="A51" s="146">
        <v>23</v>
      </c>
      <c r="B51" s="152" t="s">
        <v>96</v>
      </c>
      <c r="C51" s="156" t="s">
        <v>75</v>
      </c>
      <c r="D51" s="144" t="s">
        <v>62</v>
      </c>
      <c r="E51" s="143" t="s">
        <v>139</v>
      </c>
      <c r="F51" s="76" t="s">
        <v>142</v>
      </c>
      <c r="G51" s="76" t="s">
        <v>74</v>
      </c>
      <c r="H51" s="104" t="s">
        <v>143</v>
      </c>
      <c r="I51" s="140" t="s">
        <v>144</v>
      </c>
      <c r="J51" s="77">
        <v>4</v>
      </c>
      <c r="K51" s="105">
        <v>0</v>
      </c>
      <c r="L51" s="104" t="s">
        <v>73</v>
      </c>
      <c r="M51" s="106">
        <v>1</v>
      </c>
    </row>
    <row r="52" spans="1:13" ht="21.95" customHeight="1" x14ac:dyDescent="0.2">
      <c r="A52" s="147"/>
      <c r="B52" s="153"/>
      <c r="C52" s="157"/>
      <c r="D52" s="145"/>
      <c r="E52" s="143" t="s">
        <v>140</v>
      </c>
      <c r="F52" s="76" t="s">
        <v>141</v>
      </c>
      <c r="G52" s="76" t="s">
        <v>74</v>
      </c>
      <c r="H52" s="104" t="s">
        <v>143</v>
      </c>
      <c r="I52" s="140" t="s">
        <v>144</v>
      </c>
      <c r="J52" s="77">
        <v>4</v>
      </c>
      <c r="K52" s="105">
        <v>0</v>
      </c>
      <c r="L52" s="104" t="s">
        <v>73</v>
      </c>
      <c r="M52" s="106">
        <v>1</v>
      </c>
    </row>
    <row r="53" spans="1:13" ht="21.95" customHeight="1" x14ac:dyDescent="0.2">
      <c r="A53" s="146">
        <v>24</v>
      </c>
      <c r="B53" s="152" t="s">
        <v>97</v>
      </c>
      <c r="C53" s="156" t="s">
        <v>111</v>
      </c>
      <c r="D53" s="144" t="s">
        <v>62</v>
      </c>
      <c r="E53" s="143" t="s">
        <v>139</v>
      </c>
      <c r="F53" s="76" t="s">
        <v>142</v>
      </c>
      <c r="G53" s="76" t="s">
        <v>74</v>
      </c>
      <c r="H53" s="104" t="s">
        <v>143</v>
      </c>
      <c r="I53" s="140" t="s">
        <v>144</v>
      </c>
      <c r="J53" s="77">
        <v>4</v>
      </c>
      <c r="K53" s="105">
        <v>0</v>
      </c>
      <c r="L53" s="104" t="s">
        <v>73</v>
      </c>
      <c r="M53" s="106">
        <v>1</v>
      </c>
    </row>
    <row r="54" spans="1:13" ht="21.95" customHeight="1" x14ac:dyDescent="0.2">
      <c r="A54" s="147"/>
      <c r="B54" s="153"/>
      <c r="C54" s="157"/>
      <c r="D54" s="145"/>
      <c r="E54" s="143" t="s">
        <v>140</v>
      </c>
      <c r="F54" s="76" t="s">
        <v>141</v>
      </c>
      <c r="G54" s="76" t="s">
        <v>74</v>
      </c>
      <c r="H54" s="104" t="s">
        <v>143</v>
      </c>
      <c r="I54" s="140" t="s">
        <v>144</v>
      </c>
      <c r="J54" s="77">
        <v>4</v>
      </c>
      <c r="K54" s="105">
        <v>0</v>
      </c>
      <c r="L54" s="104" t="s">
        <v>73</v>
      </c>
      <c r="M54" s="106">
        <v>1</v>
      </c>
    </row>
    <row r="55" spans="1:13" ht="21.95" customHeight="1" x14ac:dyDescent="0.2">
      <c r="A55" s="146">
        <v>25</v>
      </c>
      <c r="B55" s="152" t="s">
        <v>135</v>
      </c>
      <c r="C55" s="150" t="s">
        <v>72</v>
      </c>
      <c r="D55" s="144" t="s">
        <v>62</v>
      </c>
      <c r="E55" s="143" t="s">
        <v>139</v>
      </c>
      <c r="F55" s="76" t="s">
        <v>142</v>
      </c>
      <c r="G55" s="76" t="s">
        <v>74</v>
      </c>
      <c r="H55" s="104" t="s">
        <v>143</v>
      </c>
      <c r="I55" s="140" t="s">
        <v>144</v>
      </c>
      <c r="J55" s="77">
        <v>4</v>
      </c>
      <c r="K55" s="105">
        <v>0</v>
      </c>
      <c r="L55" s="104" t="s">
        <v>73</v>
      </c>
      <c r="M55" s="106">
        <v>1</v>
      </c>
    </row>
    <row r="56" spans="1:13" ht="21.95" customHeight="1" x14ac:dyDescent="0.2">
      <c r="A56" s="147"/>
      <c r="B56" s="153"/>
      <c r="C56" s="151"/>
      <c r="D56" s="145"/>
      <c r="E56" s="143" t="s">
        <v>140</v>
      </c>
      <c r="F56" s="76" t="s">
        <v>141</v>
      </c>
      <c r="G56" s="76" t="s">
        <v>74</v>
      </c>
      <c r="H56" s="104" t="s">
        <v>143</v>
      </c>
      <c r="I56" s="140" t="s">
        <v>144</v>
      </c>
      <c r="J56" s="77">
        <v>4</v>
      </c>
      <c r="K56" s="105">
        <v>0</v>
      </c>
      <c r="L56" s="104" t="s">
        <v>73</v>
      </c>
      <c r="M56" s="106">
        <v>1</v>
      </c>
    </row>
    <row r="57" spans="1:13" ht="21.95" customHeight="1" x14ac:dyDescent="0.2">
      <c r="A57" s="146">
        <v>26</v>
      </c>
      <c r="B57" s="152" t="s">
        <v>98</v>
      </c>
      <c r="C57" s="150" t="s">
        <v>72</v>
      </c>
      <c r="D57" s="144" t="s">
        <v>62</v>
      </c>
      <c r="E57" s="143" t="s">
        <v>139</v>
      </c>
      <c r="F57" s="76" t="s">
        <v>142</v>
      </c>
      <c r="G57" s="76" t="s">
        <v>74</v>
      </c>
      <c r="H57" s="104" t="s">
        <v>143</v>
      </c>
      <c r="I57" s="140" t="s">
        <v>144</v>
      </c>
      <c r="J57" s="77">
        <v>4</v>
      </c>
      <c r="K57" s="105">
        <v>0</v>
      </c>
      <c r="L57" s="104" t="s">
        <v>73</v>
      </c>
      <c r="M57" s="106">
        <v>1</v>
      </c>
    </row>
    <row r="58" spans="1:13" ht="21.95" customHeight="1" x14ac:dyDescent="0.2">
      <c r="A58" s="147"/>
      <c r="B58" s="153"/>
      <c r="C58" s="151"/>
      <c r="D58" s="145"/>
      <c r="E58" s="143" t="s">
        <v>140</v>
      </c>
      <c r="F58" s="76" t="s">
        <v>141</v>
      </c>
      <c r="G58" s="76" t="s">
        <v>74</v>
      </c>
      <c r="H58" s="104" t="s">
        <v>143</v>
      </c>
      <c r="I58" s="140" t="s">
        <v>144</v>
      </c>
      <c r="J58" s="77">
        <v>4</v>
      </c>
      <c r="K58" s="105">
        <v>0</v>
      </c>
      <c r="L58" s="104" t="s">
        <v>73</v>
      </c>
      <c r="M58" s="106">
        <v>1</v>
      </c>
    </row>
    <row r="59" spans="1:13" ht="21.95" customHeight="1" x14ac:dyDescent="0.2">
      <c r="A59" s="146">
        <v>27</v>
      </c>
      <c r="B59" s="152" t="s">
        <v>136</v>
      </c>
      <c r="C59" s="150" t="s">
        <v>72</v>
      </c>
      <c r="D59" s="144" t="s">
        <v>62</v>
      </c>
      <c r="E59" s="143" t="s">
        <v>139</v>
      </c>
      <c r="F59" s="76" t="s">
        <v>142</v>
      </c>
      <c r="G59" s="76" t="s">
        <v>74</v>
      </c>
      <c r="H59" s="104" t="s">
        <v>143</v>
      </c>
      <c r="I59" s="140" t="s">
        <v>144</v>
      </c>
      <c r="J59" s="77">
        <v>4</v>
      </c>
      <c r="K59" s="105">
        <v>0</v>
      </c>
      <c r="L59" s="104" t="s">
        <v>73</v>
      </c>
      <c r="M59" s="106">
        <v>1</v>
      </c>
    </row>
    <row r="60" spans="1:13" ht="21.95" customHeight="1" x14ac:dyDescent="0.2">
      <c r="A60" s="147"/>
      <c r="B60" s="153"/>
      <c r="C60" s="151"/>
      <c r="D60" s="145"/>
      <c r="E60" s="143" t="s">
        <v>140</v>
      </c>
      <c r="F60" s="76" t="s">
        <v>141</v>
      </c>
      <c r="G60" s="76" t="s">
        <v>74</v>
      </c>
      <c r="H60" s="104" t="s">
        <v>143</v>
      </c>
      <c r="I60" s="140" t="s">
        <v>144</v>
      </c>
      <c r="J60" s="77">
        <v>4</v>
      </c>
      <c r="K60" s="105">
        <v>0</v>
      </c>
      <c r="L60" s="104" t="s">
        <v>73</v>
      </c>
      <c r="M60" s="106">
        <v>1</v>
      </c>
    </row>
    <row r="61" spans="1:13" ht="21.95" customHeight="1" x14ac:dyDescent="0.2">
      <c r="A61" s="146">
        <v>28</v>
      </c>
      <c r="B61" s="152" t="s">
        <v>99</v>
      </c>
      <c r="C61" s="150" t="s">
        <v>72</v>
      </c>
      <c r="D61" s="144" t="s">
        <v>62</v>
      </c>
      <c r="E61" s="143" t="s">
        <v>139</v>
      </c>
      <c r="F61" s="76" t="s">
        <v>142</v>
      </c>
      <c r="G61" s="76" t="s">
        <v>74</v>
      </c>
      <c r="H61" s="104" t="s">
        <v>143</v>
      </c>
      <c r="I61" s="140" t="s">
        <v>144</v>
      </c>
      <c r="J61" s="77">
        <v>4</v>
      </c>
      <c r="K61" s="105">
        <v>0</v>
      </c>
      <c r="L61" s="104" t="s">
        <v>73</v>
      </c>
      <c r="M61" s="106">
        <v>1</v>
      </c>
    </row>
    <row r="62" spans="1:13" ht="21.95" customHeight="1" x14ac:dyDescent="0.2">
      <c r="A62" s="147"/>
      <c r="B62" s="153"/>
      <c r="C62" s="151"/>
      <c r="D62" s="145"/>
      <c r="E62" s="143" t="s">
        <v>140</v>
      </c>
      <c r="F62" s="76" t="s">
        <v>141</v>
      </c>
      <c r="G62" s="76" t="s">
        <v>74</v>
      </c>
      <c r="H62" s="104" t="s">
        <v>143</v>
      </c>
      <c r="I62" s="140" t="s">
        <v>144</v>
      </c>
      <c r="J62" s="77">
        <v>4</v>
      </c>
      <c r="K62" s="105">
        <v>0</v>
      </c>
      <c r="L62" s="104" t="s">
        <v>73</v>
      </c>
      <c r="M62" s="106">
        <v>1</v>
      </c>
    </row>
    <row r="63" spans="1:13" ht="21.95" customHeight="1" x14ac:dyDescent="0.2">
      <c r="A63" s="146">
        <v>29</v>
      </c>
      <c r="B63" s="154" t="s">
        <v>137</v>
      </c>
      <c r="C63" s="150" t="s">
        <v>72</v>
      </c>
      <c r="D63" s="144" t="s">
        <v>62</v>
      </c>
      <c r="E63" s="143" t="s">
        <v>139</v>
      </c>
      <c r="F63" s="76" t="s">
        <v>142</v>
      </c>
      <c r="G63" s="76" t="s">
        <v>74</v>
      </c>
      <c r="H63" s="104" t="s">
        <v>143</v>
      </c>
      <c r="I63" s="140" t="s">
        <v>144</v>
      </c>
      <c r="J63" s="77">
        <v>4</v>
      </c>
      <c r="K63" s="105">
        <v>0</v>
      </c>
      <c r="L63" s="104" t="s">
        <v>73</v>
      </c>
      <c r="M63" s="106">
        <v>1</v>
      </c>
    </row>
    <row r="64" spans="1:13" ht="21.95" customHeight="1" x14ac:dyDescent="0.2">
      <c r="A64" s="147"/>
      <c r="B64" s="155"/>
      <c r="C64" s="151"/>
      <c r="D64" s="145"/>
      <c r="E64" s="143" t="s">
        <v>140</v>
      </c>
      <c r="F64" s="76" t="s">
        <v>141</v>
      </c>
      <c r="G64" s="76" t="s">
        <v>74</v>
      </c>
      <c r="H64" s="104" t="s">
        <v>143</v>
      </c>
      <c r="I64" s="140" t="s">
        <v>144</v>
      </c>
      <c r="J64" s="77">
        <v>4</v>
      </c>
      <c r="K64" s="105">
        <v>0</v>
      </c>
      <c r="L64" s="104" t="s">
        <v>73</v>
      </c>
      <c r="M64" s="106">
        <v>1</v>
      </c>
    </row>
    <row r="65" spans="1:13" ht="21.95" customHeight="1" x14ac:dyDescent="0.2">
      <c r="A65" s="146">
        <v>30</v>
      </c>
      <c r="B65" s="148" t="s">
        <v>100</v>
      </c>
      <c r="C65" s="150" t="s">
        <v>72</v>
      </c>
      <c r="D65" s="144" t="s">
        <v>62</v>
      </c>
      <c r="E65" s="143" t="s">
        <v>139</v>
      </c>
      <c r="F65" s="76" t="s">
        <v>142</v>
      </c>
      <c r="G65" s="76" t="s">
        <v>74</v>
      </c>
      <c r="H65" s="104" t="s">
        <v>143</v>
      </c>
      <c r="I65" s="140" t="s">
        <v>144</v>
      </c>
      <c r="J65" s="77">
        <v>4</v>
      </c>
      <c r="K65" s="105">
        <v>0</v>
      </c>
      <c r="L65" s="104" t="s">
        <v>73</v>
      </c>
      <c r="M65" s="106">
        <v>1</v>
      </c>
    </row>
    <row r="66" spans="1:13" ht="21.95" customHeight="1" x14ac:dyDescent="0.2">
      <c r="A66" s="147"/>
      <c r="B66" s="149"/>
      <c r="C66" s="151"/>
      <c r="D66" s="145"/>
      <c r="E66" s="143" t="s">
        <v>140</v>
      </c>
      <c r="F66" s="76" t="s">
        <v>141</v>
      </c>
      <c r="G66" s="76" t="s">
        <v>74</v>
      </c>
      <c r="H66" s="104" t="s">
        <v>143</v>
      </c>
      <c r="I66" s="140" t="s">
        <v>144</v>
      </c>
      <c r="J66" s="77">
        <v>4</v>
      </c>
      <c r="K66" s="105">
        <v>0</v>
      </c>
      <c r="L66" s="104" t="s">
        <v>73</v>
      </c>
      <c r="M66" s="106">
        <v>1</v>
      </c>
    </row>
    <row r="67" spans="1:13" ht="21.95" customHeight="1" x14ac:dyDescent="0.2">
      <c r="A67" s="146">
        <v>31</v>
      </c>
      <c r="B67" s="148" t="s">
        <v>138</v>
      </c>
      <c r="C67" s="150" t="s">
        <v>72</v>
      </c>
      <c r="D67" s="144" t="s">
        <v>62</v>
      </c>
      <c r="E67" s="143" t="s">
        <v>139</v>
      </c>
      <c r="F67" s="76" t="s">
        <v>142</v>
      </c>
      <c r="G67" s="76" t="s">
        <v>74</v>
      </c>
      <c r="H67" s="104" t="s">
        <v>143</v>
      </c>
      <c r="I67" s="140" t="s">
        <v>144</v>
      </c>
      <c r="J67" s="77">
        <v>4</v>
      </c>
      <c r="K67" s="105">
        <v>0</v>
      </c>
      <c r="L67" s="104" t="s">
        <v>73</v>
      </c>
      <c r="M67" s="106">
        <v>1</v>
      </c>
    </row>
    <row r="68" spans="1:13" ht="21.95" customHeight="1" x14ac:dyDescent="0.2">
      <c r="A68" s="147"/>
      <c r="B68" s="149"/>
      <c r="C68" s="151"/>
      <c r="D68" s="145"/>
      <c r="E68" s="143" t="s">
        <v>140</v>
      </c>
      <c r="F68" s="76" t="s">
        <v>141</v>
      </c>
      <c r="G68" s="76" t="s">
        <v>74</v>
      </c>
      <c r="H68" s="104" t="s">
        <v>143</v>
      </c>
      <c r="I68" s="140" t="s">
        <v>144</v>
      </c>
      <c r="J68" s="77">
        <v>4</v>
      </c>
      <c r="K68" s="105">
        <v>0</v>
      </c>
      <c r="L68" s="104" t="s">
        <v>73</v>
      </c>
      <c r="M68" s="106">
        <v>1</v>
      </c>
    </row>
    <row r="69" spans="1:13" ht="21.95" customHeight="1" x14ac:dyDescent="0.2">
      <c r="A69" s="146">
        <v>32</v>
      </c>
      <c r="B69" s="148" t="s">
        <v>101</v>
      </c>
      <c r="C69" s="150" t="s">
        <v>112</v>
      </c>
      <c r="D69" s="144" t="s">
        <v>62</v>
      </c>
      <c r="E69" s="143" t="s">
        <v>139</v>
      </c>
      <c r="F69" s="76" t="s">
        <v>142</v>
      </c>
      <c r="G69" s="76" t="s">
        <v>74</v>
      </c>
      <c r="H69" s="104" t="s">
        <v>143</v>
      </c>
      <c r="I69" s="140" t="s">
        <v>144</v>
      </c>
      <c r="J69" s="77">
        <v>4</v>
      </c>
      <c r="K69" s="105">
        <v>0</v>
      </c>
      <c r="L69" s="104" t="s">
        <v>73</v>
      </c>
      <c r="M69" s="106">
        <v>1</v>
      </c>
    </row>
    <row r="70" spans="1:13" ht="21.95" customHeight="1" x14ac:dyDescent="0.2">
      <c r="A70" s="147"/>
      <c r="B70" s="149"/>
      <c r="C70" s="151"/>
      <c r="D70" s="145"/>
      <c r="E70" s="143" t="s">
        <v>140</v>
      </c>
      <c r="F70" s="76" t="s">
        <v>141</v>
      </c>
      <c r="G70" s="76" t="s">
        <v>74</v>
      </c>
      <c r="H70" s="104" t="s">
        <v>143</v>
      </c>
      <c r="I70" s="140" t="s">
        <v>144</v>
      </c>
      <c r="J70" s="77">
        <v>4</v>
      </c>
      <c r="K70" s="105">
        <v>0</v>
      </c>
      <c r="L70" s="104" t="s">
        <v>73</v>
      </c>
      <c r="M70" s="106">
        <v>1</v>
      </c>
    </row>
  </sheetData>
  <sheetProtection selectLockedCells="1"/>
  <protectedRanges>
    <protectedRange password="CE28" sqref="H4:I4 H2 B2" name="ช่วง1_2"/>
  </protectedRanges>
  <mergeCells count="131">
    <mergeCell ref="A7:A8"/>
    <mergeCell ref="B7:B8"/>
    <mergeCell ref="C7:C8"/>
    <mergeCell ref="A9:A10"/>
    <mergeCell ref="B9:B10"/>
    <mergeCell ref="C9:C10"/>
    <mergeCell ref="C2:D2"/>
    <mergeCell ref="E2:M2"/>
    <mergeCell ref="B5:C5"/>
    <mergeCell ref="J4:K4"/>
    <mergeCell ref="B4:C4"/>
    <mergeCell ref="A15:A16"/>
    <mergeCell ref="B15:B16"/>
    <mergeCell ref="C15:C16"/>
    <mergeCell ref="A17:A18"/>
    <mergeCell ref="B17:B18"/>
    <mergeCell ref="C17:C18"/>
    <mergeCell ref="A11:A12"/>
    <mergeCell ref="B11:B12"/>
    <mergeCell ref="C11:C12"/>
    <mergeCell ref="A13:A14"/>
    <mergeCell ref="B13:B14"/>
    <mergeCell ref="C13:C14"/>
    <mergeCell ref="A23:A24"/>
    <mergeCell ref="A25:A26"/>
    <mergeCell ref="B25:B26"/>
    <mergeCell ref="C25:C26"/>
    <mergeCell ref="A27:A28"/>
    <mergeCell ref="B27:B28"/>
    <mergeCell ref="C27:C28"/>
    <mergeCell ref="A19:A20"/>
    <mergeCell ref="B19:B20"/>
    <mergeCell ref="C19:C20"/>
    <mergeCell ref="A21:A22"/>
    <mergeCell ref="B21:B22"/>
    <mergeCell ref="C21:C22"/>
    <mergeCell ref="A35:A36"/>
    <mergeCell ref="B35:B36"/>
    <mergeCell ref="C35:C36"/>
    <mergeCell ref="A33:A34"/>
    <mergeCell ref="B33:B34"/>
    <mergeCell ref="C33:C34"/>
    <mergeCell ref="A29:A30"/>
    <mergeCell ref="B29:B30"/>
    <mergeCell ref="C29:C30"/>
    <mergeCell ref="A31:A32"/>
    <mergeCell ref="B31:B32"/>
    <mergeCell ref="C31:C32"/>
    <mergeCell ref="A41:A42"/>
    <mergeCell ref="B41:B42"/>
    <mergeCell ref="C41:C42"/>
    <mergeCell ref="A43:A44"/>
    <mergeCell ref="B43:B44"/>
    <mergeCell ref="C43:C44"/>
    <mergeCell ref="A37:A38"/>
    <mergeCell ref="B37:B38"/>
    <mergeCell ref="C37:C38"/>
    <mergeCell ref="A39:A40"/>
    <mergeCell ref="B39:B40"/>
    <mergeCell ref="C39:C40"/>
    <mergeCell ref="A49:A50"/>
    <mergeCell ref="B49:B50"/>
    <mergeCell ref="C49:C50"/>
    <mergeCell ref="A51:A52"/>
    <mergeCell ref="B51:B52"/>
    <mergeCell ref="C51:C52"/>
    <mergeCell ref="A45:A46"/>
    <mergeCell ref="B45:B46"/>
    <mergeCell ref="C45:C46"/>
    <mergeCell ref="A47:A48"/>
    <mergeCell ref="B47:B48"/>
    <mergeCell ref="C47:C48"/>
    <mergeCell ref="A57:A58"/>
    <mergeCell ref="B57:B58"/>
    <mergeCell ref="C57:C58"/>
    <mergeCell ref="A59:A60"/>
    <mergeCell ref="B59:B60"/>
    <mergeCell ref="C59:C60"/>
    <mergeCell ref="A53:A54"/>
    <mergeCell ref="B53:B54"/>
    <mergeCell ref="C53:C54"/>
    <mergeCell ref="A55:A56"/>
    <mergeCell ref="B55:B56"/>
    <mergeCell ref="C55:C56"/>
    <mergeCell ref="A67:A68"/>
    <mergeCell ref="B67:B68"/>
    <mergeCell ref="C67:C68"/>
    <mergeCell ref="A61:A62"/>
    <mergeCell ref="B61:B62"/>
    <mergeCell ref="C61:C62"/>
    <mergeCell ref="A63:A64"/>
    <mergeCell ref="B63:B64"/>
    <mergeCell ref="C63:C64"/>
    <mergeCell ref="D33:D34"/>
    <mergeCell ref="D35:D36"/>
    <mergeCell ref="D37:D38"/>
    <mergeCell ref="D39:D40"/>
    <mergeCell ref="D41:D42"/>
    <mergeCell ref="A69:A70"/>
    <mergeCell ref="B69:B70"/>
    <mergeCell ref="C69:C70"/>
    <mergeCell ref="D7:D8"/>
    <mergeCell ref="D9:D10"/>
    <mergeCell ref="D11:D12"/>
    <mergeCell ref="D23:D24"/>
    <mergeCell ref="D21:D22"/>
    <mergeCell ref="D19:D20"/>
    <mergeCell ref="D13:D14"/>
    <mergeCell ref="D15:D16"/>
    <mergeCell ref="D17:D18"/>
    <mergeCell ref="D25:D26"/>
    <mergeCell ref="D27:D28"/>
    <mergeCell ref="D29:D30"/>
    <mergeCell ref="D31:D32"/>
    <mergeCell ref="A65:A66"/>
    <mergeCell ref="B65:B66"/>
    <mergeCell ref="C65:C66"/>
    <mergeCell ref="D65:D66"/>
    <mergeCell ref="D67:D68"/>
    <mergeCell ref="D69:D70"/>
    <mergeCell ref="D55:D56"/>
    <mergeCell ref="D57:D58"/>
    <mergeCell ref="D59:D60"/>
    <mergeCell ref="D61:D62"/>
    <mergeCell ref="D63:D64"/>
    <mergeCell ref="D43:D44"/>
    <mergeCell ref="D45:D46"/>
    <mergeCell ref="D47:D48"/>
    <mergeCell ref="D49:D50"/>
    <mergeCell ref="D53:D54"/>
    <mergeCell ref="D51:D52"/>
  </mergeCells>
  <phoneticPr fontId="11" type="noConversion"/>
  <dataValidations count="11">
    <dataValidation type="list" allowBlank="1" showInputMessage="1" showErrorMessage="1" sqref="D877:D1375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>
      <formula1>0</formula1>
      <formula2>10000</formula2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/>
    <dataValidation type="whole" errorStyle="warning" allowBlank="1" showInputMessage="1" showErrorMessage="1" errorTitle="ตัวเลขไม่ถูกต้อง" error="กรุณากรอกเฉพาะปีพุทธศักราช" sqref="H4">
      <formula1>2562</formula1>
      <formula2>2600</formula2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 D9 D11 D21 D71:D876 D45 D23 D25 D27 D29 D31 D33 D35 D37 D39 D41 D43 D13 D15 D17 D19 D47 D49 D51 D53 D55 D57 D59 D61 D63 D65 D67 D69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876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876">
      <formula1>0</formula1>
      <formula2>500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882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876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876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876">
      <formula1>"1, 2"</formula1>
    </dataValidation>
  </dataValidations>
  <pageMargins left="0.2" right="0.2" top="0.15748031496063" bottom="7.8740157480315001E-2" header="0.118110236220472" footer="7.8740157480315001E-2"/>
  <pageSetup paperSize="9" scale="90" orientation="landscape" horizontalDpi="4294967293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5"/>
  <sheetViews>
    <sheetView showGridLines="0" topLeftCell="A7" zoomScaleNormal="100" zoomScaleSheetLayoutView="90" zoomScalePageLayoutView="120" workbookViewId="0">
      <selection activeCell="T6" sqref="T6"/>
    </sheetView>
  </sheetViews>
  <sheetFormatPr defaultColWidth="9" defaultRowHeight="21.75" x14ac:dyDescent="0.2"/>
  <cols>
    <col min="1" max="1" width="3.125" style="21" customWidth="1"/>
    <col min="2" max="2" width="19.125" style="21" customWidth="1"/>
    <col min="3" max="3" width="10.5" style="21" customWidth="1"/>
    <col min="4" max="4" width="8.25" style="21" customWidth="1"/>
    <col min="5" max="5" width="28.5" style="21" customWidth="1"/>
    <col min="6" max="6" width="8.75" style="21" customWidth="1"/>
    <col min="7" max="7" width="1.5" style="21" customWidth="1"/>
    <col min="8" max="8" width="12.25" style="21" customWidth="1"/>
    <col min="9" max="9" width="9.75" style="21" customWidth="1"/>
    <col min="10" max="10" width="7.375" style="29" customWidth="1"/>
    <col min="11" max="11" width="8.375" style="21" customWidth="1"/>
    <col min="12" max="12" width="9.25" style="21" customWidth="1"/>
    <col min="13" max="13" width="7" style="21" customWidth="1"/>
    <col min="14" max="14" width="0.875" style="21" customWidth="1"/>
    <col min="15" max="15" width="5.125" style="25" customWidth="1"/>
    <col min="16" max="16384" width="9" style="21"/>
  </cols>
  <sheetData>
    <row r="1" spans="1:17" s="12" customFormat="1" ht="36.75" customHeight="1" x14ac:dyDescent="0.65">
      <c r="A1" s="197" t="s">
        <v>66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87"/>
      <c r="O1" s="23"/>
      <c r="P1" s="10"/>
      <c r="Q1" s="11"/>
    </row>
    <row r="2" spans="1:17" s="12" customFormat="1" ht="24.75" customHeight="1" x14ac:dyDescent="0.4">
      <c r="A2" s="7"/>
      <c r="B2" s="5"/>
      <c r="C2" s="31" t="s">
        <v>7</v>
      </c>
      <c r="D2" s="204" t="str">
        <f>เก็บข้อมูลHRD!C2</f>
        <v>สำนักงานปศุสัตว์จังหวัดปราจีนบุรี</v>
      </c>
      <c r="E2" s="204"/>
      <c r="F2" s="204"/>
      <c r="G2" s="204"/>
      <c r="H2" s="204"/>
      <c r="I2" s="204"/>
      <c r="J2" s="205" t="s">
        <v>68</v>
      </c>
      <c r="K2" s="205"/>
      <c r="L2" s="204" t="str">
        <f>เก็บข้อมูลHRD!J4</f>
        <v>นาริชซ่า วาดี</v>
      </c>
      <c r="M2" s="204"/>
      <c r="N2" s="88"/>
      <c r="O2" s="22"/>
    </row>
    <row r="3" spans="1:17" s="12" customFormat="1" ht="4.5" customHeight="1" x14ac:dyDescent="0.4">
      <c r="A3" s="7"/>
      <c r="B3" s="5"/>
      <c r="C3" s="5"/>
      <c r="D3" s="5"/>
      <c r="E3" s="2"/>
      <c r="F3" s="2"/>
      <c r="G3" s="2"/>
      <c r="H3" s="2"/>
      <c r="I3" s="2"/>
      <c r="J3" s="2"/>
      <c r="K3" s="14"/>
      <c r="L3" s="17"/>
      <c r="M3" s="17"/>
      <c r="N3" s="17"/>
      <c r="O3" s="22"/>
    </row>
    <row r="4" spans="1:17" s="12" customFormat="1" ht="25.5" customHeight="1" x14ac:dyDescent="0.4">
      <c r="A4" s="8"/>
      <c r="B4" s="199" t="s">
        <v>46</v>
      </c>
      <c r="C4" s="200"/>
      <c r="D4" s="101">
        <f>เก็บข้อมูลHRD!D4</f>
        <v>19</v>
      </c>
      <c r="E4" s="32" t="s">
        <v>53</v>
      </c>
      <c r="F4" s="101">
        <f>เก็บข้อมูลHRD!F4</f>
        <v>13</v>
      </c>
      <c r="G4" s="33"/>
      <c r="H4" s="34" t="s">
        <v>47</v>
      </c>
      <c r="I4" s="201">
        <f>เก็บข้อมูลHRD!H4</f>
        <v>2567</v>
      </c>
      <c r="J4" s="202"/>
      <c r="K4" s="203" t="s">
        <v>45</v>
      </c>
      <c r="L4" s="203"/>
      <c r="M4" s="35">
        <f>เก็บข้อมูลHRD!L4:M4</f>
        <v>45556</v>
      </c>
      <c r="N4" s="89"/>
      <c r="O4" s="24"/>
      <c r="P4" s="19"/>
    </row>
    <row r="5" spans="1:17" s="27" customFormat="1" ht="5.25" customHeight="1" x14ac:dyDescent="0.2">
      <c r="A5" s="9"/>
      <c r="B5" s="196"/>
      <c r="C5" s="196"/>
      <c r="D5" s="30"/>
      <c r="E5" s="30"/>
      <c r="F5" s="4"/>
      <c r="G5" s="4"/>
      <c r="H5" s="6"/>
      <c r="I5" s="15"/>
      <c r="J5" s="6"/>
      <c r="K5" s="16"/>
      <c r="L5" s="18"/>
      <c r="M5" s="18"/>
      <c r="N5" s="18"/>
      <c r="O5" s="20"/>
      <c r="P5" s="26"/>
      <c r="Q5" s="26"/>
    </row>
    <row r="6" spans="1:17" s="27" customFormat="1" ht="25.5" customHeight="1" x14ac:dyDescent="0.2">
      <c r="A6" s="215" t="s">
        <v>13</v>
      </c>
      <c r="B6" s="212" t="s">
        <v>34</v>
      </c>
      <c r="C6" s="213"/>
      <c r="D6" s="213"/>
      <c r="E6" s="213"/>
      <c r="F6" s="214"/>
      <c r="G6" s="36"/>
      <c r="H6" s="190" t="s">
        <v>32</v>
      </c>
      <c r="I6" s="190"/>
      <c r="J6" s="190"/>
      <c r="K6" s="189" t="s">
        <v>33</v>
      </c>
      <c r="L6" s="189"/>
      <c r="M6" s="189"/>
      <c r="N6" s="90"/>
      <c r="O6" s="20"/>
      <c r="P6" s="26"/>
      <c r="Q6" s="26"/>
    </row>
    <row r="7" spans="1:17" ht="24.95" customHeight="1" x14ac:dyDescent="0.55000000000000004">
      <c r="A7" s="216"/>
      <c r="B7" s="229" t="s">
        <v>51</v>
      </c>
      <c r="C7" s="230"/>
      <c r="D7" s="231"/>
      <c r="E7" s="227" t="s">
        <v>62</v>
      </c>
      <c r="F7" s="227"/>
      <c r="G7" s="39"/>
      <c r="H7" s="194" t="s">
        <v>15</v>
      </c>
      <c r="I7" s="194"/>
      <c r="J7" s="40">
        <f>COUNTIF(เก็บข้อมูลHRD!F7:F1882,"ความรู้/ทักษะเฉพาะทางในสายงาน")</f>
        <v>0</v>
      </c>
      <c r="K7" s="191" t="s">
        <v>48</v>
      </c>
      <c r="L7" s="191"/>
      <c r="M7" s="41">
        <f>COUNTIF(เก็บข้อมูลHRD!G7:G1882,"อบรมกับหน่วยงานนอกกรมฯ")</f>
        <v>0</v>
      </c>
      <c r="N7" s="92"/>
    </row>
    <row r="8" spans="1:17" ht="24.95" customHeight="1" x14ac:dyDescent="0.55000000000000004">
      <c r="A8" s="216"/>
      <c r="B8" s="209" t="s">
        <v>8</v>
      </c>
      <c r="C8" s="209"/>
      <c r="D8" s="37">
        <f t="array" ref="D8">COUNTIFS(เก็บข้อมูลHRD!D7:D1882,"ข้าราชการ",เก็บข้อมูลHRD!M7:M1882,"1")</f>
        <v>19</v>
      </c>
      <c r="E8" s="38" t="s">
        <v>10</v>
      </c>
      <c r="F8" s="37">
        <f t="array" ref="F8">COUNTIFS(เก็บข้อมูลHRD!D7:D1882,"พนักงานราชการ",เก็บข้อมูลHRD!M7:M1882,"1")</f>
        <v>13</v>
      </c>
      <c r="G8" s="39"/>
      <c r="H8" s="194" t="s">
        <v>16</v>
      </c>
      <c r="I8" s="194"/>
      <c r="J8" s="40">
        <f>COUNTIF(เก็บข้อมูลHRD!F7:F1882,"ภาษา")</f>
        <v>0</v>
      </c>
      <c r="K8" s="206" t="s">
        <v>40</v>
      </c>
      <c r="L8" s="206"/>
      <c r="M8" s="41">
        <f>COUNTIF(เก็บข้อมูลHRD!G7:G1882,"อบรมกับหน่วยงานในกรมฯ")</f>
        <v>0</v>
      </c>
      <c r="N8" s="92"/>
      <c r="P8" s="28"/>
    </row>
    <row r="9" spans="1:17" ht="24.95" customHeight="1" x14ac:dyDescent="0.55000000000000004">
      <c r="A9" s="216"/>
      <c r="B9" s="209" t="s">
        <v>9</v>
      </c>
      <c r="C9" s="209"/>
      <c r="D9" s="42">
        <f t="array" ref="D9">SUMPRODUCT(IF(เก็บข้อมูลHRD!D7:D1882="ข้าราชการ",IF(เก็บข้อมูลHRD!B7:B1882&lt;&gt;"",IF(เก็บข้อมูลHRD!M7:M1882=1,1/COUNTIFS(เก็บข้อมูลHRD!B7:B1882,เก็บข้อมูลHRD!B7:B1882,เก็บข้อมูลHRD!D7:D1882,"ข้าราชการ",เก็บข้อมูลHRD!B7:B1882,"&lt;&gt;",เก็บข้อมูลHRD!M7:M1882,"=1")))))</f>
        <v>19</v>
      </c>
      <c r="E9" s="38" t="s">
        <v>11</v>
      </c>
      <c r="F9" s="37">
        <f t="array" ref="F9">SUMPRODUCT(IF(เก็บข้อมูลHRD!D7:D1882="พนักงานราชการ",IF(เก็บข้อมูลHRD!B7:B1882&lt;&gt;"",IF(เก็บข้อมูลHRD!M7:M1882=1,1/COUNTIFS(เก็บข้อมูลHRD!B7:B1882,เก็บข้อมูลHRD!B7:B1882,เก็บข้อมูลHRD!D7:D1882,"พนักงานราชการ",เก็บข้อมูลHRD!B7:B1882,"&lt;&gt;",เก็บข้อมูลHRD!M7:M1882,"=1")))))</f>
        <v>13</v>
      </c>
      <c r="G9" s="44"/>
      <c r="H9" s="194" t="s">
        <v>17</v>
      </c>
      <c r="I9" s="194"/>
      <c r="J9" s="40">
        <f>COUNTIF(เก็บข้อมูลHRD!F7:F1882,"ภาวะผู้นำ/คุณธรรม/จริยธรรม")</f>
        <v>0</v>
      </c>
      <c r="K9" s="191" t="s">
        <v>49</v>
      </c>
      <c r="L9" s="191"/>
      <c r="M9" s="41">
        <f>COUNTIF(เก็บข้อมูลHRD!G7:G1882,"e-Learning")</f>
        <v>64</v>
      </c>
      <c r="N9" s="92"/>
    </row>
    <row r="10" spans="1:17" ht="24.95" customHeight="1" x14ac:dyDescent="0.55000000000000004">
      <c r="A10" s="217"/>
      <c r="B10" s="209" t="s">
        <v>69</v>
      </c>
      <c r="C10" s="209"/>
      <c r="D10" s="43">
        <f t="array" ref="D10">D9/D4*100</f>
        <v>100</v>
      </c>
      <c r="E10" s="38" t="s">
        <v>70</v>
      </c>
      <c r="F10" s="43">
        <f t="array" ref="F10">F9/F4*100</f>
        <v>100</v>
      </c>
      <c r="G10" s="45"/>
      <c r="H10" s="194" t="s">
        <v>18</v>
      </c>
      <c r="I10" s="194"/>
      <c r="J10" s="40">
        <f t="array" ref="J10">COUNTIF(เก็บข้อมูลHRD!F7:F882,"จิตอาสา/บริการ")</f>
        <v>0</v>
      </c>
      <c r="K10" s="191" t="s">
        <v>23</v>
      </c>
      <c r="L10" s="191"/>
      <c r="M10" s="41">
        <f>COUNTIF(เก็บข้อมูลHRD!G7:G1882,"ชุมชนนักปฏิบัติ(CoP)")</f>
        <v>0</v>
      </c>
      <c r="N10" s="92"/>
    </row>
    <row r="11" spans="1:17" ht="24.95" customHeight="1" x14ac:dyDescent="0.55000000000000004">
      <c r="A11" s="224" t="s">
        <v>14</v>
      </c>
      <c r="B11" s="221" t="s">
        <v>35</v>
      </c>
      <c r="C11" s="222"/>
      <c r="D11" s="222"/>
      <c r="E11" s="222"/>
      <c r="F11" s="223"/>
      <c r="G11" s="39"/>
      <c r="H11" s="194" t="s">
        <v>19</v>
      </c>
      <c r="I11" s="194"/>
      <c r="J11" s="40">
        <f>COUNTIF(เก็บข้อมูลHRD!F7:F1882,"ความรับผิดชอบ/ซื่อสัตย์สุจริต")</f>
        <v>0</v>
      </c>
      <c r="K11" s="191" t="s">
        <v>26</v>
      </c>
      <c r="L11" s="191"/>
      <c r="M11" s="41">
        <f>COUNTIF(เก็บข้อมูลHRD!G7:G1882,"สอนงาน")</f>
        <v>0</v>
      </c>
      <c r="N11" s="92"/>
    </row>
    <row r="12" spans="1:17" ht="24.95" customHeight="1" x14ac:dyDescent="0.55000000000000004">
      <c r="A12" s="225"/>
      <c r="B12" s="218" t="s">
        <v>51</v>
      </c>
      <c r="C12" s="219"/>
      <c r="D12" s="220"/>
      <c r="E12" s="228" t="s">
        <v>62</v>
      </c>
      <c r="F12" s="228"/>
      <c r="G12" s="39"/>
      <c r="H12" s="194" t="s">
        <v>20</v>
      </c>
      <c r="I12" s="194"/>
      <c r="J12" s="40">
        <f>COUNTIF(เก็บข้อมูลHRD!F7:F1882,"ทำงานเป็นทีม")</f>
        <v>0</v>
      </c>
      <c r="K12" s="191" t="s">
        <v>27</v>
      </c>
      <c r="L12" s="191"/>
      <c r="M12" s="41">
        <f>COUNTIF(เก็บข้อมูลHRD!G7:G1882,"มอบหมายงาน")</f>
        <v>0</v>
      </c>
      <c r="N12" s="92"/>
    </row>
    <row r="13" spans="1:17" ht="24.95" customHeight="1" x14ac:dyDescent="0.55000000000000004">
      <c r="A13" s="225"/>
      <c r="B13" s="193" t="s">
        <v>8</v>
      </c>
      <c r="C13" s="193"/>
      <c r="D13" s="37">
        <f t="array" ref="D13">COUNTIFS(เก็บข้อมูลHRD!D7:D1882,"ข้าราชการ",เก็บข้อมูลHRD!M7:M1882,"2")</f>
        <v>0</v>
      </c>
      <c r="E13" s="38" t="s">
        <v>10</v>
      </c>
      <c r="F13" s="37">
        <f t="array" ref="F13">COUNTIFS(เก็บข้อมูลHRD!D7:D1882,"พนักงานราชการ",เก็บข้อมูลHRD!M7:M1882,"2")</f>
        <v>0</v>
      </c>
      <c r="G13" s="44"/>
      <c r="H13" s="194" t="s">
        <v>24</v>
      </c>
      <c r="I13" s="194"/>
      <c r="J13" s="40">
        <f>COUNTIF(เก็บข้อมูลHRD!F7:F1882,"คิดค้น/ใช้นวัตกรรมใหม่ๆ")</f>
        <v>0</v>
      </c>
      <c r="K13" s="191" t="s">
        <v>28</v>
      </c>
      <c r="L13" s="191"/>
      <c r="M13" s="41">
        <f>COUNTIF(เก็บข้อมูลHRD!G7:G1882,"ดูงานนอกสถานที่")</f>
        <v>0</v>
      </c>
      <c r="N13" s="92"/>
      <c r="Q13" s="21" t="s">
        <v>56</v>
      </c>
    </row>
    <row r="14" spans="1:17" ht="24.95" customHeight="1" x14ac:dyDescent="0.55000000000000004">
      <c r="A14" s="225"/>
      <c r="B14" s="193" t="s">
        <v>9</v>
      </c>
      <c r="C14" s="193"/>
      <c r="D14" s="37">
        <f t="array" ref="D14">SUMPRODUCT(IF(เก็บข้อมูลHRD!D7:D1882="ข้าราชการ",IF(เก็บข้อมูลHRD!B7:B1882&lt;&gt;"",IF(เก็บข้อมูลHRD!M7:M1882=2,1/COUNTIFS(เก็บข้อมูลHRD!B7:B1882,เก็บข้อมูลHRD!B7:B1882,เก็บข้อมูลHRD!D7:D1882,"ข้าราชการ",เก็บข้อมูลHRD!B7:B1882,"&lt;&gt;",เก็บข้อมูลHRD!M7:M1882,"=2")))))</f>
        <v>0</v>
      </c>
      <c r="E14" s="38" t="s">
        <v>11</v>
      </c>
      <c r="F14" s="37">
        <f t="array" ref="F14">SUMPRODUCT(IF(เก็บข้อมูลHRD!D7:D1882="พนักงานราชการ",IF(เก็บข้อมูลHRD!B7:B1882&lt;&gt;"",IF(เก็บข้อมูลHRD!M7:M1882=2,1/COUNTIFS(เก็บข้อมูลHRD!B7:B1882,เก็บข้อมูลHRD!B7:B1882,เก็บข้อมูลHRD!D7:D1882,"พนักงานราชการ",เก็บข้อมูลHRD!B7:B1882,"&lt;&gt;",เก็บข้อมูลHRD!M7:M1882,"=2")))))</f>
        <v>0</v>
      </c>
      <c r="G14" s="45"/>
      <c r="H14" s="194" t="s">
        <v>25</v>
      </c>
      <c r="I14" s="194"/>
      <c r="J14" s="40">
        <f>COUNTIF(เก็บข้อมูลHRD!F7:F1882,"กฎหมาย/กฎระเบียบฯ")</f>
        <v>0</v>
      </c>
      <c r="K14" s="191" t="s">
        <v>29</v>
      </c>
      <c r="L14" s="191"/>
      <c r="M14" s="41">
        <f>COUNTIF(เก็บข้อมูลHRD!G7:G1882,"หมุนเวียนงาน")</f>
        <v>0</v>
      </c>
      <c r="N14" s="92"/>
    </row>
    <row r="15" spans="1:17" ht="24.95" customHeight="1" x14ac:dyDescent="0.55000000000000004">
      <c r="A15" s="226"/>
      <c r="B15" s="193" t="s">
        <v>69</v>
      </c>
      <c r="C15" s="193"/>
      <c r="D15" s="43">
        <f>D14/D4*100</f>
        <v>0</v>
      </c>
      <c r="E15" s="38" t="s">
        <v>70</v>
      </c>
      <c r="F15" s="43">
        <f>F14/F4*100</f>
        <v>0</v>
      </c>
      <c r="G15" s="39"/>
      <c r="H15" s="194" t="s">
        <v>21</v>
      </c>
      <c r="I15" s="194"/>
      <c r="J15" s="40">
        <f>COUNTIF(เก็บข้อมูลHRD!F7:F1882,"การใช้เทคโนโลยี")</f>
        <v>32</v>
      </c>
      <c r="K15" s="191" t="s">
        <v>30</v>
      </c>
      <c r="L15" s="191"/>
      <c r="M15" s="41">
        <f>COUNTIF(เก็บข้อมูลHRD!G7:G1882,"เรียนรู้ด้วยตนเอง")</f>
        <v>0</v>
      </c>
      <c r="N15" s="92"/>
    </row>
    <row r="16" spans="1:17" ht="24.95" customHeight="1" x14ac:dyDescent="0.55000000000000004">
      <c r="A16" s="236" t="s">
        <v>12</v>
      </c>
      <c r="B16" s="210" t="s">
        <v>36</v>
      </c>
      <c r="C16" s="210"/>
      <c r="D16" s="210"/>
      <c r="E16" s="210"/>
      <c r="F16" s="211"/>
      <c r="G16" s="39"/>
      <c r="H16" s="194" t="s">
        <v>22</v>
      </c>
      <c r="I16" s="194"/>
      <c r="J16" s="40">
        <f>COUNTIF(เก็บข้อมูลHRD!F7:F1882,"ทักษะการคิด")</f>
        <v>32</v>
      </c>
      <c r="K16" s="191" t="s">
        <v>31</v>
      </c>
      <c r="L16" s="191"/>
      <c r="M16" s="41">
        <f>COUNTIF(เก็บข้อมูลHRD!G7:G1882,"อื่นๆ")</f>
        <v>0</v>
      </c>
      <c r="N16" s="92"/>
    </row>
    <row r="17" spans="1:18" ht="23.25" customHeight="1" x14ac:dyDescent="0.2">
      <c r="A17" s="236"/>
      <c r="B17" s="210" t="s">
        <v>51</v>
      </c>
      <c r="C17" s="210"/>
      <c r="D17" s="211"/>
      <c r="E17" s="237" t="s">
        <v>62</v>
      </c>
      <c r="F17" s="237"/>
      <c r="G17" s="44"/>
      <c r="H17" s="192" t="s">
        <v>52</v>
      </c>
      <c r="I17" s="192"/>
      <c r="J17" s="93">
        <f>SUM(J7:J16)</f>
        <v>64</v>
      </c>
      <c r="K17" s="192" t="s">
        <v>52</v>
      </c>
      <c r="L17" s="192"/>
      <c r="M17" s="94">
        <f>SUM(M7:M16)</f>
        <v>64</v>
      </c>
      <c r="N17" s="92"/>
    </row>
    <row r="18" spans="1:18" ht="24.95" customHeight="1" x14ac:dyDescent="0.5">
      <c r="A18" s="236"/>
      <c r="B18" s="195" t="s">
        <v>8</v>
      </c>
      <c r="C18" s="193"/>
      <c r="D18" s="37">
        <f>COUNTIF(เก็บข้อมูลHRD!D7:D1882,"ข้าราชการ")</f>
        <v>19</v>
      </c>
      <c r="E18" s="38" t="s">
        <v>10</v>
      </c>
      <c r="F18" s="37">
        <f t="array" ref="F18">COUNTIF(เก็บข้อมูลHRD!D7:D1882,"พนักงานราชการ")</f>
        <v>13</v>
      </c>
      <c r="G18" s="45"/>
      <c r="H18" s="233" t="s">
        <v>63</v>
      </c>
      <c r="I18" s="234"/>
      <c r="J18" s="234"/>
      <c r="K18" s="234"/>
      <c r="L18" s="234"/>
      <c r="M18" s="234"/>
      <c r="N18" s="45"/>
    </row>
    <row r="19" spans="1:18" ht="28.5" customHeight="1" x14ac:dyDescent="0.2">
      <c r="A19" s="236"/>
      <c r="B19" s="195" t="s">
        <v>9</v>
      </c>
      <c r="C19" s="193"/>
      <c r="D19" s="37">
        <f t="array" ref="D19">SUMPRODUCT(IF(เก็บข้อมูลHRD!D7:D1882="ข้าราชการ",IF(เก็บข้อมูลHRD!B7:B1882&lt;&gt;"",1/COUNTIFS(เก็บข้อมูลHRD!B7:B1882,เก็บข้อมูลHRD!B7:B1882,เก็บข้อมูลHRD!D7:D1882,"ข้าราชการ",เก็บข้อมูลHRD!B7:B1882,"&lt;&gt;"))))</f>
        <v>19</v>
      </c>
      <c r="E19" s="38" t="s">
        <v>11</v>
      </c>
      <c r="F19" s="37">
        <f t="array" ref="F19">SUMPRODUCT(IF(เก็บข้อมูลHRD!D7:D1882="พนักงานราชการ",IF(เก็บข้อมูลHRD!B7:B1882&lt;&gt;"",1/COUNTIFS(เก็บข้อมูลHRD!B7:B1882,เก็บข้อมูลHRD!B7:B1882,เก็บข้อมูลHRD!D7:D1882,"พนักงานราชการ",เก็บข้อมูลHRD!B7:B1882,"&lt;&gt;"))))</f>
        <v>13</v>
      </c>
      <c r="G19" s="44"/>
      <c r="H19" s="235"/>
      <c r="I19" s="235"/>
      <c r="J19" s="235"/>
      <c r="K19" s="235"/>
      <c r="L19" s="235"/>
      <c r="M19" s="235"/>
      <c r="N19" s="91"/>
    </row>
    <row r="20" spans="1:18" ht="24.95" customHeight="1" x14ac:dyDescent="0.5">
      <c r="A20" s="236"/>
      <c r="B20" s="195" t="s">
        <v>69</v>
      </c>
      <c r="C20" s="193"/>
      <c r="D20" s="43">
        <f>D19/D4*100</f>
        <v>100</v>
      </c>
      <c r="E20" s="38" t="s">
        <v>70</v>
      </c>
      <c r="F20" s="43">
        <f>F19/F4*100</f>
        <v>100</v>
      </c>
      <c r="G20" s="45"/>
      <c r="H20" s="235"/>
      <c r="I20" s="235"/>
      <c r="J20" s="235"/>
      <c r="K20" s="235"/>
      <c r="L20" s="235"/>
      <c r="M20" s="235"/>
      <c r="N20" s="50"/>
    </row>
    <row r="21" spans="1:18" ht="25.5" customHeight="1" x14ac:dyDescent="0.2">
      <c r="A21" s="236"/>
      <c r="B21" s="207" t="s">
        <v>39</v>
      </c>
      <c r="C21" s="207"/>
      <c r="D21" s="207"/>
      <c r="E21" s="207"/>
      <c r="F21" s="208"/>
      <c r="G21" s="102"/>
      <c r="H21" s="235"/>
      <c r="I21" s="235"/>
      <c r="J21" s="235"/>
      <c r="K21" s="235"/>
      <c r="L21" s="235"/>
      <c r="M21" s="235"/>
      <c r="N21" s="50"/>
      <c r="R21" s="21" t="s">
        <v>56</v>
      </c>
    </row>
    <row r="22" spans="1:18" ht="24" customHeight="1" x14ac:dyDescent="0.2">
      <c r="A22" s="236"/>
      <c r="B22" s="238" t="s">
        <v>38</v>
      </c>
      <c r="C22" s="239"/>
      <c r="D22" s="46">
        <f t="array" ref="D22">SUMPRODUCT(IF(เก็บข้อมูลHRD!L7:L1882="มี",IF(เก็บข้อมูลHRD!B7:B1882&lt;&gt;"",1/COUNTIFS(เก็บข้อมูลHRD!B7:B1882,เก็บข้อมูลHRD!B7:B1882,เก็บข้อมูลHRD!L7:L1882,"มี",เก็บข้อมูลHRD!B7:B1882,"&lt;&gt;"))))</f>
        <v>32</v>
      </c>
      <c r="E22" s="38" t="s">
        <v>37</v>
      </c>
      <c r="F22" s="43">
        <f t="array" ref="F22">(D22/SUMPRODUCT((เก็บข้อมูลHRD!B7:B1882&lt;&gt;"")/COUNTIF(เก็บข้อมูลHRD!B7:B1882,เก็บข้อมูลHRD!B7:B1882&amp;"")))*100</f>
        <v>100</v>
      </c>
      <c r="G22" s="103"/>
      <c r="H22" s="235"/>
      <c r="I22" s="235"/>
      <c r="J22" s="235"/>
      <c r="K22" s="235"/>
      <c r="L22" s="235"/>
      <c r="M22" s="235"/>
      <c r="N22" s="50"/>
    </row>
    <row r="23" spans="1:18" ht="24" x14ac:dyDescent="0.2">
      <c r="A23" s="236"/>
      <c r="B23" s="207" t="s">
        <v>41</v>
      </c>
      <c r="C23" s="207"/>
      <c r="D23" s="207"/>
      <c r="E23" s="207"/>
      <c r="F23" s="208"/>
      <c r="G23" s="103"/>
      <c r="H23" s="235"/>
      <c r="I23" s="235"/>
      <c r="J23" s="235"/>
      <c r="K23" s="235"/>
      <c r="L23" s="235"/>
      <c r="M23" s="235"/>
      <c r="N23" s="103"/>
    </row>
    <row r="24" spans="1:18" ht="21.75" customHeight="1" x14ac:dyDescent="0.2">
      <c r="A24" s="236"/>
      <c r="B24" s="238" t="s">
        <v>42</v>
      </c>
      <c r="C24" s="239"/>
      <c r="D24" s="47">
        <f t="array" ref="D24">SUM(เก็บข้อมูลHRD!K7:K1882)</f>
        <v>0</v>
      </c>
      <c r="E24" s="48" t="s">
        <v>57</v>
      </c>
      <c r="F24" s="49" t="e">
        <f t="array" ref="F24">AVERAGEIF(เก็บข้อมูลHRD!K7:K1882,"&lt;&gt;0")</f>
        <v>#DIV/0!</v>
      </c>
      <c r="G24" s="103"/>
      <c r="H24" s="232" t="s">
        <v>60</v>
      </c>
      <c r="I24" s="232"/>
      <c r="J24" s="232"/>
      <c r="K24" s="232"/>
      <c r="L24" s="232"/>
      <c r="M24" s="103"/>
      <c r="N24" s="103"/>
    </row>
    <row r="25" spans="1:18" x14ac:dyDescent="0.2">
      <c r="B25" s="188"/>
      <c r="C25" s="188"/>
      <c r="D25" s="188"/>
      <c r="E25" s="188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5:C5"/>
    <mergeCell ref="A1:M1"/>
    <mergeCell ref="B4:C4"/>
    <mergeCell ref="I4:J4"/>
    <mergeCell ref="K4:L4"/>
    <mergeCell ref="D2:I2"/>
    <mergeCell ref="J2:K2"/>
    <mergeCell ref="L2:M2"/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>
      <formula1>1</formula1>
      <formula2>10000</formula2>
    </dataValidation>
    <dataValidation allowBlank="1" showInputMessage="1" showErrorMessage="1" error="กรุณากรอกตัวเลขจำนวนเต็ม" sqref="M4:N4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scale="95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4"/>
  <sheetViews>
    <sheetView topLeftCell="A9" workbookViewId="0">
      <selection activeCell="C27" sqref="C27"/>
    </sheetView>
  </sheetViews>
  <sheetFormatPr defaultColWidth="9" defaultRowHeight="26.25" x14ac:dyDescent="0.6"/>
  <cols>
    <col min="1" max="1" width="10.375" style="111" customWidth="1"/>
    <col min="2" max="2" width="42" style="113" customWidth="1"/>
    <col min="3" max="3" width="37.625" style="112" customWidth="1"/>
    <col min="4" max="4" width="44.75" style="111" customWidth="1"/>
    <col min="5" max="16384" width="9" style="110"/>
  </cols>
  <sheetData>
    <row r="1" spans="1:4" ht="36" x14ac:dyDescent="0.65">
      <c r="A1" s="241" t="s">
        <v>81</v>
      </c>
      <c r="B1" s="241"/>
      <c r="C1" s="241"/>
      <c r="D1" s="241"/>
    </row>
    <row r="2" spans="1:4" ht="92.25" customHeight="1" x14ac:dyDescent="0.6">
      <c r="A2" s="240" t="s">
        <v>80</v>
      </c>
      <c r="B2" s="240"/>
      <c r="C2" s="240"/>
      <c r="D2" s="240"/>
    </row>
    <row r="3" spans="1:4" ht="186.75" customHeight="1" x14ac:dyDescent="0.6">
      <c r="A3" s="240" t="s">
        <v>79</v>
      </c>
      <c r="B3" s="240"/>
      <c r="C3" s="240"/>
      <c r="D3" s="240"/>
    </row>
    <row r="4" spans="1:4" s="129" customFormat="1" ht="52.5" x14ac:dyDescent="0.2">
      <c r="A4" s="133" t="s">
        <v>78</v>
      </c>
      <c r="B4" s="132" t="s">
        <v>77</v>
      </c>
      <c r="C4" s="131" t="s">
        <v>1</v>
      </c>
      <c r="D4" s="130" t="s">
        <v>76</v>
      </c>
    </row>
    <row r="5" spans="1:4" x14ac:dyDescent="0.6">
      <c r="A5" s="117">
        <v>1</v>
      </c>
      <c r="B5" s="134" t="s">
        <v>82</v>
      </c>
      <c r="C5" s="138" t="s">
        <v>102</v>
      </c>
      <c r="D5" s="114" t="e">
        <f>IF(COUNTIF([1]เก็บข้อมูลHRD!$B$7:$B$1866,B5),"ได้รับการพัฒนาแล้ว",IF(B5="","ป้อนรายชื่อบุคลากรเพิ่ม(ถ้ามี)","ยังไม่ได้รับการพัฒนา"))</f>
        <v>#VALUE!</v>
      </c>
    </row>
    <row r="6" spans="1:4" x14ac:dyDescent="0.6">
      <c r="A6" s="117">
        <v>2</v>
      </c>
      <c r="B6" s="134" t="s">
        <v>83</v>
      </c>
      <c r="C6" s="138" t="s">
        <v>103</v>
      </c>
      <c r="D6" s="114" t="e">
        <f>IF(COUNTIF([1]เก็บข้อมูลHRD!$B$7:$B$1866,B6),"ได้รับการพัฒนาแล้ว",IF(B6="","ป้อนรายชื่อบุคลากรเพิ่ม(ถ้ามี)","ยังไม่ได้รับการพัฒนา"))</f>
        <v>#VALUE!</v>
      </c>
    </row>
    <row r="7" spans="1:4" x14ac:dyDescent="0.6">
      <c r="A7" s="117">
        <v>3</v>
      </c>
      <c r="B7" s="135" t="s">
        <v>84</v>
      </c>
      <c r="C7" s="139" t="s">
        <v>104</v>
      </c>
      <c r="D7" s="114" t="e">
        <f>IF(COUNTIF([1]เก็บข้อมูลHRD!$B$7:$B$1866,B7),"ได้รับการพัฒนาแล้ว",IF(B7="","ป้อนรายชื่อบุคลากรเพิ่ม(ถ้ามี)","ยังไม่ได้รับการพัฒนา"))</f>
        <v>#VALUE!</v>
      </c>
    </row>
    <row r="8" spans="1:4" x14ac:dyDescent="0.6">
      <c r="A8" s="117">
        <v>4</v>
      </c>
      <c r="B8" s="134" t="s">
        <v>85</v>
      </c>
      <c r="C8" s="139" t="s">
        <v>105</v>
      </c>
      <c r="D8" s="114" t="e">
        <f>IF(COUNTIF([1]เก็บข้อมูลHRD!$B$7:$B$1866,B8),"ได้รับการพัฒนาแล้ว",IF(B8="","ป้อนรายชื่อบุคลากรเพิ่ม(ถ้ามี)","ยังไม่ได้รับการพัฒนา"))</f>
        <v>#VALUE!</v>
      </c>
    </row>
    <row r="9" spans="1:4" x14ac:dyDescent="0.6">
      <c r="A9" s="117">
        <v>5</v>
      </c>
      <c r="B9" s="134" t="s">
        <v>86</v>
      </c>
      <c r="C9" s="139" t="s">
        <v>106</v>
      </c>
      <c r="D9" s="114" t="e">
        <f>IF(COUNTIF([1]เก็บข้อมูลHRD!$B$7:$B$1866,B9),"ได้รับการพัฒนาแล้ว",IF(B9="","ป้อนรายชื่อบุคลากรเพิ่ม(ถ้ามี)","ยังไม่ได้รับการพัฒนา"))</f>
        <v>#VALUE!</v>
      </c>
    </row>
    <row r="10" spans="1:4" x14ac:dyDescent="0.6">
      <c r="A10" s="117">
        <v>6</v>
      </c>
      <c r="B10" s="136" t="s">
        <v>87</v>
      </c>
      <c r="C10" s="139" t="s">
        <v>107</v>
      </c>
      <c r="D10" s="114" t="e">
        <f>IF(COUNTIF([1]เก็บข้อมูลHRD!$B$7:$B$1866,B10),"ได้รับการพัฒนาแล้ว",IF(B10="","ป้อนรายชื่อบุคลากรเพิ่ม(ถ้ามี)","ยังไม่ได้รับการพัฒนา"))</f>
        <v>#VALUE!</v>
      </c>
    </row>
    <row r="11" spans="1:4" x14ac:dyDescent="0.6">
      <c r="A11" s="117">
        <v>7</v>
      </c>
      <c r="B11" s="136" t="s">
        <v>88</v>
      </c>
      <c r="C11" s="139" t="s">
        <v>108</v>
      </c>
      <c r="D11" s="114" t="e">
        <f>IF(COUNTIF([1]เก็บข้อมูลHRD!$B$7:$B$1866,B11),"ได้รับการพัฒนาแล้ว",IF(B11="","ป้อนรายชื่อบุคลากรเพิ่ม(ถ้ามี)","ยังไม่ได้รับการพัฒนา"))</f>
        <v>#VALUE!</v>
      </c>
    </row>
    <row r="12" spans="1:4" x14ac:dyDescent="0.6">
      <c r="A12" s="117">
        <v>8</v>
      </c>
      <c r="B12" s="135" t="s">
        <v>89</v>
      </c>
      <c r="C12" s="139" t="s">
        <v>109</v>
      </c>
      <c r="D12" s="114" t="e">
        <f>IF(COUNTIF([1]เก็บข้อมูลHRD!$B$7:$B$1866,B12),"ได้รับการพัฒนาแล้ว",IF(B12="","ป้อนรายชื่อบุคลากรเพิ่ม(ถ้ามี)","ยังไม่ได้รับการพัฒนา"))</f>
        <v>#VALUE!</v>
      </c>
    </row>
    <row r="13" spans="1:4" x14ac:dyDescent="0.6">
      <c r="A13" s="117">
        <v>9</v>
      </c>
      <c r="B13" s="137" t="s">
        <v>90</v>
      </c>
      <c r="C13" s="139" t="s">
        <v>109</v>
      </c>
      <c r="D13" s="114" t="e">
        <f>IF(COUNTIF([1]เก็บข้อมูลHRD!$B$7:$B$1866,B13),"ได้รับการพัฒนาแล้ว",IF(B13="","ป้อนรายชื่อบุคลากรเพิ่ม(ถ้ามี)","ยังไม่ได้รับการพัฒนา"))</f>
        <v>#VALUE!</v>
      </c>
    </row>
    <row r="14" spans="1:4" x14ac:dyDescent="0.6">
      <c r="A14" s="117">
        <v>10</v>
      </c>
      <c r="B14" s="137" t="s">
        <v>91</v>
      </c>
      <c r="C14" s="139" t="s">
        <v>109</v>
      </c>
      <c r="D14" s="114" t="e">
        <f>IF(COUNTIF([1]เก็บข้อมูลHRD!$B$7:$B$1866,B14),"ได้รับการพัฒนาแล้ว",IF(B14="","ป้อนรายชื่อบุคลากรเพิ่ม(ถ้ามี)","ยังไม่ได้รับการพัฒนา"))</f>
        <v>#VALUE!</v>
      </c>
    </row>
    <row r="15" spans="1:4" x14ac:dyDescent="0.6">
      <c r="A15" s="117">
        <v>11</v>
      </c>
      <c r="B15" s="137" t="s">
        <v>92</v>
      </c>
      <c r="C15" s="139" t="s">
        <v>109</v>
      </c>
      <c r="D15" s="114" t="e">
        <f>IF(COUNTIF([1]เก็บข้อมูลHRD!$B$7:$B$1866,B15),"ได้รับการพัฒนาแล้ว",IF(B15="","ป้อนรายชื่อบุคลากรเพิ่ม(ถ้ามี)","ยังไม่ได้รับการพัฒนา"))</f>
        <v>#VALUE!</v>
      </c>
    </row>
    <row r="16" spans="1:4" x14ac:dyDescent="0.6">
      <c r="A16" s="117">
        <v>12</v>
      </c>
      <c r="B16" s="135" t="s">
        <v>93</v>
      </c>
      <c r="C16" s="139" t="s">
        <v>71</v>
      </c>
      <c r="D16" s="114" t="e">
        <f>IF(COUNTIF([1]เก็บข้อมูลHRD!$B$7:$B$1866,B16),"ได้รับการพัฒนาแล้ว",IF(B16="","ป้อนรายชื่อบุคลากรเพิ่ม(ถ้ามี)","ยังไม่ได้รับการพัฒนา"))</f>
        <v>#VALUE!</v>
      </c>
    </row>
    <row r="17" spans="1:4" x14ac:dyDescent="0.6">
      <c r="A17" s="117">
        <v>13</v>
      </c>
      <c r="B17" s="134" t="s">
        <v>94</v>
      </c>
      <c r="C17" s="139" t="s">
        <v>71</v>
      </c>
      <c r="D17" s="114" t="e">
        <f>IF(COUNTIF([1]เก็บข้อมูลHRD!$B$7:$B$1866,B17),"ได้รับการพัฒนาแล้ว",IF(B17="","ป้อนรายชื่อบุคลากรเพิ่ม(ถ้ามี)","ยังไม่ได้รับการพัฒนา"))</f>
        <v>#VALUE!</v>
      </c>
    </row>
    <row r="18" spans="1:4" x14ac:dyDescent="0.6">
      <c r="A18" s="117">
        <v>14</v>
      </c>
      <c r="B18" s="134" t="s">
        <v>95</v>
      </c>
      <c r="C18" s="139" t="s">
        <v>110</v>
      </c>
      <c r="D18" s="114" t="e">
        <f>IF(COUNTIF([1]เก็บข้อมูลHRD!$B$7:$B$1866,B18),"ได้รับการพัฒนาแล้ว",IF(B18="","ป้อนรายชื่อบุคลากรเพิ่ม(ถ้ามี)","ยังไม่ได้รับการพัฒนา"))</f>
        <v>#VALUE!</v>
      </c>
    </row>
    <row r="19" spans="1:4" x14ac:dyDescent="0.6">
      <c r="A19" s="117">
        <v>15</v>
      </c>
      <c r="B19" s="135" t="s">
        <v>96</v>
      </c>
      <c r="C19" s="139" t="s">
        <v>75</v>
      </c>
      <c r="D19" s="114" t="e">
        <f>IF(COUNTIF([1]เก็บข้อมูลHRD!$B$7:$B$1866,B19),"ได้รับการพัฒนาแล้ว",IF(B19="","ป้อนรายชื่อบุคลากรเพิ่ม(ถ้ามี)","ยังไม่ได้รับการพัฒนา"))</f>
        <v>#VALUE!</v>
      </c>
    </row>
    <row r="20" spans="1:4" x14ac:dyDescent="0.6">
      <c r="A20" s="117">
        <v>16</v>
      </c>
      <c r="B20" s="135" t="s">
        <v>97</v>
      </c>
      <c r="C20" s="139" t="s">
        <v>111</v>
      </c>
      <c r="D20" s="114" t="e">
        <f>IF(COUNTIF([1]เก็บข้อมูลHRD!$B$7:$B$1866,B20),"ได้รับการพัฒนาแล้ว",IF(B20="","ป้อนรายชื่อบุคลากรเพิ่ม(ถ้ามี)","ยังไม่ได้รับการพัฒนา"))</f>
        <v>#VALUE!</v>
      </c>
    </row>
    <row r="21" spans="1:4" x14ac:dyDescent="0.6">
      <c r="A21" s="117">
        <v>17</v>
      </c>
      <c r="B21" s="135" t="s">
        <v>98</v>
      </c>
      <c r="C21" s="139" t="s">
        <v>72</v>
      </c>
      <c r="D21" s="114" t="e">
        <f>IF(COUNTIF([1]เก็บข้อมูลHRD!$B$7:$B$1866,B21),"ได้รับการพัฒนาแล้ว",IF(B21="","ป้อนรายชื่อบุคลากรเพิ่ม(ถ้ามี)","ยังไม่ได้รับการพัฒนา"))</f>
        <v>#VALUE!</v>
      </c>
    </row>
    <row r="22" spans="1:4" x14ac:dyDescent="0.6">
      <c r="A22" s="117">
        <v>18</v>
      </c>
      <c r="B22" s="135" t="s">
        <v>99</v>
      </c>
      <c r="C22" s="139" t="s">
        <v>72</v>
      </c>
      <c r="D22" s="114" t="e">
        <f>IF(COUNTIF([1]เก็บข้อมูลHRD!$B$7:$B$1866,B22),"ได้รับการพัฒนาแล้ว",IF(B22="","ป้อนรายชื่อบุคลากรเพิ่ม(ถ้ามี)","ยังไม่ได้รับการพัฒนา"))</f>
        <v>#VALUE!</v>
      </c>
    </row>
    <row r="23" spans="1:4" x14ac:dyDescent="0.6">
      <c r="A23" s="117">
        <v>19</v>
      </c>
      <c r="B23" s="134" t="s">
        <v>100</v>
      </c>
      <c r="C23" s="139" t="s">
        <v>72</v>
      </c>
      <c r="D23" s="114" t="e">
        <f>IF(COUNTIF([1]เก็บข้อมูลHRD!$B$7:$B$1866,B23),"ได้รับการพัฒนาแล้ว",IF(B23="","ป้อนรายชื่อบุคลากรเพิ่ม(ถ้ามี)","ยังไม่ได้รับการพัฒนา"))</f>
        <v>#VALUE!</v>
      </c>
    </row>
    <row r="24" spans="1:4" x14ac:dyDescent="0.6">
      <c r="A24" s="117">
        <v>20</v>
      </c>
      <c r="B24" s="135" t="s">
        <v>101</v>
      </c>
      <c r="C24" s="139" t="s">
        <v>112</v>
      </c>
      <c r="D24" s="114" t="e">
        <f>IF(COUNTIF([1]เก็บข้อมูลHRD!$B$7:$B$1866,B24),"ได้รับการพัฒนาแล้ว",IF(B24="","ป้อนรายชื่อบุคลากรเพิ่ม(ถ้ามี)","ยังไม่ได้รับการพัฒนา"))</f>
        <v>#VALUE!</v>
      </c>
    </row>
    <row r="25" spans="1:4" x14ac:dyDescent="0.6">
      <c r="A25" s="117">
        <v>21</v>
      </c>
      <c r="B25" s="128"/>
      <c r="C25" s="128"/>
      <c r="D25" s="114" t="str">
        <f>IF(COUNTIF([1]เก็บข้อมูลHRD!$B$7:$B$1866,B25),"ได้รับการพัฒนาแล้ว",IF(B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6" spans="1:4" x14ac:dyDescent="0.6">
      <c r="A26" s="117">
        <v>22</v>
      </c>
      <c r="B26" s="122"/>
      <c r="C26" s="122"/>
      <c r="D26" s="114" t="str">
        <f>IF(COUNTIF([1]เก็บข้อมูลHRD!$B$7:$B$1866,B26),"ได้รับการพัฒนาแล้ว",IF(B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7" spans="1:4" x14ac:dyDescent="0.6">
      <c r="A27" s="117">
        <v>23</v>
      </c>
      <c r="B27" s="122"/>
      <c r="C27" s="122"/>
      <c r="D27" s="114" t="str">
        <f>IF(COUNTIF([1]เก็บข้อมูลHRD!$B$7:$B$1866,B27),"ได้รับการพัฒนาแล้ว",IF(B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8" spans="1:4" x14ac:dyDescent="0.6">
      <c r="A28" s="117">
        <v>24</v>
      </c>
      <c r="B28" s="127"/>
      <c r="C28" s="122"/>
      <c r="D28" s="114" t="str">
        <f>IF(COUNTIF([1]เก็บข้อมูลHRD!$B$7:$B$1866,B28),"ได้รับการพัฒนาแล้ว",IF(B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9" spans="1:4" x14ac:dyDescent="0.6">
      <c r="A29" s="117">
        <v>25</v>
      </c>
      <c r="B29" s="127"/>
      <c r="C29" s="122"/>
      <c r="D29" s="114" t="str">
        <f>IF(COUNTIF([1]เก็บข้อมูลHRD!$B$7:$B$1866,B29),"ได้รับการพัฒนาแล้ว",IF(B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0" spans="1:4" x14ac:dyDescent="0.6">
      <c r="A30" s="117">
        <v>26</v>
      </c>
      <c r="B30" s="122"/>
      <c r="C30" s="122"/>
      <c r="D30" s="114" t="str">
        <f>IF(COUNTIF([1]เก็บข้อมูลHRD!$B$7:$B$1866,B30),"ได้รับการพัฒนาแล้ว",IF(B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1" spans="1:4" x14ac:dyDescent="0.6">
      <c r="A31" s="117">
        <v>27</v>
      </c>
      <c r="B31" s="126"/>
      <c r="C31" s="122"/>
      <c r="D31" s="114" t="str">
        <f>IF(COUNTIF([1]เก็บข้อมูลHRD!$B$7:$B$1866,B31),"ได้รับการพัฒนาแล้ว",IF(B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2" spans="1:4" x14ac:dyDescent="0.6">
      <c r="A32" s="117">
        <v>28</v>
      </c>
      <c r="B32" s="122"/>
      <c r="C32" s="122"/>
      <c r="D32" s="114" t="str">
        <f>IF(COUNTIF([1]เก็บข้อมูลHRD!$B$7:$B$1866,B32),"ได้รับการพัฒนาแล้ว",IF(B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3" spans="1:4" x14ac:dyDescent="0.6">
      <c r="A33" s="117">
        <v>29</v>
      </c>
      <c r="B33" s="122"/>
      <c r="C33" s="122"/>
      <c r="D33" s="114" t="str">
        <f>IF(COUNTIF([1]เก็บข้อมูลHRD!$B$7:$B$1866,B33),"ได้รับการพัฒนาแล้ว",IF(B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4" spans="1:4" x14ac:dyDescent="0.6">
      <c r="A34" s="117">
        <v>30</v>
      </c>
      <c r="B34" s="122"/>
      <c r="C34" s="122"/>
      <c r="D34" s="114" t="str">
        <f>IF(COUNTIF([1]เก็บข้อมูลHRD!$B$7:$B$1866,B34),"ได้รับการพัฒนาแล้ว",IF(B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5" spans="1:4" x14ac:dyDescent="0.6">
      <c r="A35" s="117">
        <v>31</v>
      </c>
      <c r="B35" s="125"/>
      <c r="C35" s="122"/>
      <c r="D35" s="114" t="str">
        <f>IF(COUNTIF([1]เก็บข้อมูลHRD!$B$7:$B$1866,B35),"ได้รับการพัฒนาแล้ว",IF(B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6" spans="1:4" x14ac:dyDescent="0.6">
      <c r="A36" s="117">
        <v>32</v>
      </c>
      <c r="B36" s="122"/>
      <c r="C36" s="124"/>
      <c r="D36" s="114" t="str">
        <f>IF(COUNTIF([1]เก็บข้อมูลHRD!$B$7:$B$1866,B36),"ได้รับการพัฒนาแล้ว",IF(B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7" spans="1:4" x14ac:dyDescent="0.6">
      <c r="A37" s="117">
        <v>33</v>
      </c>
      <c r="B37" s="123"/>
      <c r="C37" s="123"/>
      <c r="D37" s="114" t="str">
        <f>IF(COUNTIF([1]เก็บข้อมูลHRD!$B$7:$B$1866,B37),"ได้รับการพัฒนาแล้ว",IF(B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8" spans="1:4" x14ac:dyDescent="0.6">
      <c r="A38" s="117">
        <v>34</v>
      </c>
      <c r="B38" s="122"/>
      <c r="C38" s="122"/>
      <c r="D38" s="114" t="str">
        <f>IF(COUNTIF([1]เก็บข้อมูลHRD!$B$7:$B$1866,B38),"ได้รับการพัฒนาแล้ว",IF(B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9" spans="1:4" x14ac:dyDescent="0.6">
      <c r="A39" s="117">
        <v>35</v>
      </c>
      <c r="B39" s="122"/>
      <c r="C39" s="122"/>
      <c r="D39" s="114" t="str">
        <f>IF(COUNTIF([1]เก็บข้อมูลHRD!$B$7:$B$1866,B39),"ได้รับการพัฒนาแล้ว",IF(B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0" spans="1:4" x14ac:dyDescent="0.6">
      <c r="A40" s="117">
        <v>36</v>
      </c>
      <c r="B40" s="119"/>
      <c r="C40" s="119"/>
      <c r="D40" s="114" t="str">
        <f>IF(COUNTIF([1]เก็บข้อมูลHRD!$B$7:$B$1866,B40),"ได้รับการพัฒนาแล้ว",IF(B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1" spans="1:4" x14ac:dyDescent="0.6">
      <c r="A41" s="117">
        <v>37</v>
      </c>
      <c r="B41" s="119"/>
      <c r="C41" s="119"/>
      <c r="D41" s="114" t="str">
        <f>IF(COUNTIF([1]เก็บข้อมูลHRD!$B$7:$B$1866,B41),"ได้รับการพัฒนาแล้ว",IF(B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2" spans="1:4" x14ac:dyDescent="0.6">
      <c r="A42" s="117">
        <v>38</v>
      </c>
      <c r="B42" s="78"/>
      <c r="C42" s="119"/>
      <c r="D42" s="114" t="str">
        <f>IF(COUNTIF([1]เก็บข้อมูลHRD!$B$7:$B$1866,B42),"ได้รับการพัฒนาแล้ว",IF(B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3" spans="1:4" x14ac:dyDescent="0.6">
      <c r="A43" s="117">
        <v>39</v>
      </c>
      <c r="B43" s="78"/>
      <c r="C43" s="121"/>
      <c r="D43" s="114" t="str">
        <f>IF(COUNTIF([1]เก็บข้อมูลHRD!$B$7:$B$1866,B43),"ได้รับการพัฒนาแล้ว",IF(B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4" spans="1:4" x14ac:dyDescent="0.6">
      <c r="A44" s="117">
        <v>40</v>
      </c>
      <c r="B44" s="119"/>
      <c r="C44" s="119"/>
      <c r="D44" s="114" t="str">
        <f>IF(COUNTIF([1]เก็บข้อมูลHRD!$B$7:$B$1866,B44),"ได้รับการพัฒนาแล้ว",IF(B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5" spans="1:4" x14ac:dyDescent="0.6">
      <c r="A45" s="117">
        <v>41</v>
      </c>
      <c r="B45" s="119"/>
      <c r="C45" s="119"/>
      <c r="D45" s="114" t="str">
        <f>IF(COUNTIF([1]เก็บข้อมูลHRD!$B$7:$B$1866,B45),"ได้รับการพัฒนาแล้ว",IF(B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6" spans="1:4" x14ac:dyDescent="0.6">
      <c r="A46" s="117">
        <v>42</v>
      </c>
      <c r="B46" s="119"/>
      <c r="C46" s="119"/>
      <c r="D46" s="114" t="str">
        <f>IF(COUNTIF([1]เก็บข้อมูลHRD!$B$7:$B$1866,B46),"ได้รับการพัฒนาแล้ว",IF(B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7" spans="1:4" x14ac:dyDescent="0.6">
      <c r="A47" s="117">
        <v>43</v>
      </c>
      <c r="B47" s="119"/>
      <c r="C47" s="119"/>
      <c r="D47" s="114" t="str">
        <f>IF(COUNTIF([1]เก็บข้อมูลHRD!$B$7:$B$1866,B47),"ได้รับการพัฒนาแล้ว",IF(B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8" spans="1:4" x14ac:dyDescent="0.6">
      <c r="A48" s="117">
        <v>44</v>
      </c>
      <c r="B48" s="119"/>
      <c r="C48" s="119"/>
      <c r="D48" s="114" t="str">
        <f>IF(COUNTIF([1]เก็บข้อมูลHRD!$B$7:$B$1866,B48),"ได้รับการพัฒนาแล้ว",IF(B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9" spans="1:4" x14ac:dyDescent="0.6">
      <c r="A49" s="117">
        <v>45</v>
      </c>
      <c r="B49" s="119"/>
      <c r="C49" s="119"/>
      <c r="D49" s="114" t="str">
        <f>IF(COUNTIF([1]เก็บข้อมูลHRD!$B$7:$B$1866,B49),"ได้รับการพัฒนาแล้ว",IF(B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0" spans="1:4" x14ac:dyDescent="0.6">
      <c r="A50" s="117">
        <v>46</v>
      </c>
      <c r="B50" s="119"/>
      <c r="C50" s="119"/>
      <c r="D50" s="114" t="str">
        <f>IF(COUNTIF([1]เก็บข้อมูลHRD!$B$7:$B$1866,B50),"ได้รับการพัฒนาแล้ว",IF(B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1" spans="1:4" x14ac:dyDescent="0.6">
      <c r="A51" s="117">
        <v>47</v>
      </c>
      <c r="B51" s="119"/>
      <c r="C51" s="119"/>
      <c r="D51" s="114" t="str">
        <f>IF(COUNTIF([1]เก็บข้อมูลHRD!$B$7:$B$1866,B51),"ได้รับการพัฒนาแล้ว",IF(B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2" spans="1:4" x14ac:dyDescent="0.6">
      <c r="A52" s="117">
        <v>48</v>
      </c>
      <c r="B52" s="119"/>
      <c r="C52" s="119"/>
      <c r="D52" s="114" t="str">
        <f>IF(COUNTIF([1]เก็บข้อมูลHRD!$B$7:$B$1866,B52),"ได้รับการพัฒนาแล้ว",IF(B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3" spans="1:4" x14ac:dyDescent="0.6">
      <c r="A53" s="117">
        <v>49</v>
      </c>
      <c r="B53" s="118"/>
      <c r="C53" s="120"/>
      <c r="D53" s="114" t="str">
        <f>IF(COUNTIF([1]เก็บข้อมูลHRD!$B$7:$B$1866,B53),"ได้รับการพัฒนาแล้ว",IF(B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4" spans="1:4" x14ac:dyDescent="0.6">
      <c r="A54" s="117">
        <v>50</v>
      </c>
      <c r="B54" s="118"/>
      <c r="C54" s="118"/>
      <c r="D54" s="114" t="str">
        <f>IF(COUNTIF([1]เก็บข้อมูลHRD!$B$7:$B$1866,B54),"ได้รับการพัฒนาแล้ว",IF(B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5" spans="1:4" x14ac:dyDescent="0.6">
      <c r="A55" s="117">
        <v>51</v>
      </c>
      <c r="B55" s="118"/>
      <c r="C55" s="118"/>
      <c r="D55" s="114" t="str">
        <f>IF(COUNTIF([1]เก็บข้อมูลHRD!$B$7:$B$1866,B55),"ได้รับการพัฒนาแล้ว",IF(B55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6" spans="1:4" x14ac:dyDescent="0.6">
      <c r="A56" s="117">
        <v>52</v>
      </c>
      <c r="B56" s="120"/>
      <c r="C56" s="120"/>
      <c r="D56" s="114" t="str">
        <f>IF(COUNTIF([1]เก็บข้อมูลHRD!$B$7:$B$1866,B56),"ได้รับการพัฒนาแล้ว",IF(B56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7" spans="1:4" x14ac:dyDescent="0.6">
      <c r="A57" s="117">
        <v>53</v>
      </c>
      <c r="B57" s="119"/>
      <c r="C57" s="119"/>
      <c r="D57" s="114" t="str">
        <f>IF(COUNTIF([1]เก็บข้อมูลHRD!$B$7:$B$1866,B57),"ได้รับการพัฒนาแล้ว",IF(B57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8" spans="1:4" x14ac:dyDescent="0.6">
      <c r="A58" s="117">
        <v>54</v>
      </c>
      <c r="B58" s="118"/>
      <c r="C58" s="118"/>
      <c r="D58" s="114" t="str">
        <f>IF(COUNTIF([1]เก็บข้อมูลHRD!$B$7:$B$1866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9" spans="1:4" x14ac:dyDescent="0.6">
      <c r="A59" s="117">
        <v>55</v>
      </c>
      <c r="B59" s="118"/>
      <c r="C59" s="118"/>
      <c r="D59" s="114" t="str">
        <f>IF(COUNTIF([1]เก็บข้อมูลHRD!$B$7:$B$1866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0" spans="1:4" x14ac:dyDescent="0.6">
      <c r="A60" s="117">
        <v>56</v>
      </c>
      <c r="B60" s="118"/>
      <c r="C60" s="118"/>
      <c r="D60" s="114" t="str">
        <f>IF(COUNTIF([1]เก็บข้อมูลHRD!$B$7:$B$1866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1" spans="1:4" x14ac:dyDescent="0.6">
      <c r="A61" s="117">
        <v>57</v>
      </c>
      <c r="B61" s="118"/>
      <c r="C61" s="118"/>
      <c r="D61" s="114" t="str">
        <f>IF(COUNTIF([1]เก็บข้อมูลHRD!$B$7:$B$1866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2" spans="1:4" x14ac:dyDescent="0.6">
      <c r="A62" s="117">
        <v>58</v>
      </c>
      <c r="B62" s="118"/>
      <c r="C62" s="118"/>
      <c r="D62" s="114" t="str">
        <f>IF(COUNTIF([1]เก็บข้อมูลHRD!$B$7:$B$1866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3" spans="1:4" x14ac:dyDescent="0.6">
      <c r="A63" s="117">
        <v>59</v>
      </c>
      <c r="B63" s="118"/>
      <c r="C63" s="118"/>
      <c r="D63" s="114" t="str">
        <f>IF(COUNTIF([1]เก็บข้อมูลHRD!$B$7:$B$1866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4" spans="1:4" x14ac:dyDescent="0.6">
      <c r="A64" s="117">
        <v>60</v>
      </c>
      <c r="B64" s="118"/>
      <c r="C64" s="118"/>
      <c r="D64" s="114" t="str">
        <f>IF(COUNTIF([1]เก็บข้อมูลHRD!$B$7:$B$1866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5" spans="1:4" x14ac:dyDescent="0.6">
      <c r="A65" s="117">
        <v>61</v>
      </c>
      <c r="B65" s="118"/>
      <c r="C65" s="118"/>
      <c r="D65" s="114" t="str">
        <f>IF(COUNTIF([1]เก็บข้อมูลHRD!$B$7:$B$1866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6" spans="1:4" x14ac:dyDescent="0.6">
      <c r="A66" s="117">
        <v>62</v>
      </c>
      <c r="B66" s="118"/>
      <c r="C66" s="118"/>
      <c r="D66" s="114" t="str">
        <f>IF(COUNTIF([1]เก็บข้อมูลHRD!$B$7:$B$1866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7" spans="1:4" x14ac:dyDescent="0.6">
      <c r="A67" s="117">
        <v>63</v>
      </c>
      <c r="B67" s="118"/>
      <c r="C67" s="118"/>
      <c r="D67" s="114" t="str">
        <f>IF(COUNTIF([1]เก็บข้อมูลHRD!$B$7:$B$1866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8" spans="1:4" x14ac:dyDescent="0.6">
      <c r="A68" s="117">
        <v>64</v>
      </c>
      <c r="B68" s="116"/>
      <c r="C68" s="118"/>
      <c r="D68" s="114" t="str">
        <f>IF(COUNTIF([1]เก็บข้อมูลHRD!$B$7:$B$1866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9" spans="1:4" x14ac:dyDescent="0.6">
      <c r="A69" s="117">
        <v>65</v>
      </c>
      <c r="B69" s="116"/>
      <c r="C69" s="115"/>
      <c r="D69" s="114" t="str">
        <f>IF(COUNTIF([1]เก็บข้อมูลHRD!$B$7:$B$1866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0" spans="1:4" x14ac:dyDescent="0.6">
      <c r="A70" s="117">
        <v>66</v>
      </c>
      <c r="B70" s="116"/>
      <c r="C70" s="115"/>
      <c r="D70" s="114" t="str">
        <f>IF(COUNTIF([1]เก็บข้อมูลHRD!$B$7:$B$1866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1" spans="1:4" x14ac:dyDescent="0.6">
      <c r="A71" s="117">
        <v>67</v>
      </c>
      <c r="B71" s="116"/>
      <c r="C71" s="115"/>
      <c r="D71" s="114" t="str">
        <f>IF(COUNTIF([1]เก็บข้อมูลHRD!$B$7:$B$1866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2" spans="1:4" x14ac:dyDescent="0.6">
      <c r="A72" s="117">
        <v>68</v>
      </c>
      <c r="B72" s="116"/>
      <c r="C72" s="115"/>
      <c r="D72" s="114" t="str">
        <f>IF(COUNTIF([1]เก็บข้อมูลHRD!$B$7:$B$1866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 x14ac:dyDescent="0.6">
      <c r="A73" s="117">
        <v>69</v>
      </c>
      <c r="B73" s="116"/>
      <c r="C73" s="115"/>
      <c r="D73" s="114" t="str">
        <f>IF(COUNTIF([1]เก็บข้อมูลHRD!$B$7:$B$1866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 x14ac:dyDescent="0.6">
      <c r="A74" s="117">
        <v>70</v>
      </c>
      <c r="B74" s="116"/>
      <c r="C74" s="115"/>
      <c r="D74" s="114" t="str">
        <f>IF(COUNTIF([1]เก็บข้อมูลHRD!$B$7:$B$1866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 x14ac:dyDescent="0.6">
      <c r="A75" s="117">
        <v>71</v>
      </c>
      <c r="B75" s="116"/>
      <c r="C75" s="115"/>
      <c r="D75" s="114" t="str">
        <f>IF(COUNTIF([1]เก็บข้อมูลHRD!$B$7:$B$1866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 x14ac:dyDescent="0.6">
      <c r="A76" s="117">
        <v>72</v>
      </c>
      <c r="B76" s="116"/>
      <c r="C76" s="115"/>
      <c r="D76" s="114" t="str">
        <f>IF(COUNTIF([1]เก็บข้อมูลHRD!$B$7:$B$1866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 x14ac:dyDescent="0.6">
      <c r="A77" s="117">
        <v>73</v>
      </c>
      <c r="B77" s="116"/>
      <c r="C77" s="115"/>
      <c r="D77" s="114" t="str">
        <f>IF(COUNTIF([1]เก็บข้อมูลHRD!$B$7:$B$1866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 x14ac:dyDescent="0.6">
      <c r="A78" s="117">
        <v>74</v>
      </c>
      <c r="B78" s="116"/>
      <c r="C78" s="115"/>
      <c r="D78" s="114" t="str">
        <f>IF(COUNTIF([1]เก็บข้อมูลHRD!$B$7:$B$1866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 x14ac:dyDescent="0.6">
      <c r="A79" s="117">
        <v>75</v>
      </c>
      <c r="B79" s="116"/>
      <c r="C79" s="115"/>
      <c r="D79" s="114" t="str">
        <f>IF(COUNTIF([1]เก็บข้อมูลHRD!$B$7:$B$1866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 x14ac:dyDescent="0.6">
      <c r="A80" s="117">
        <v>76</v>
      </c>
      <c r="B80" s="116"/>
      <c r="C80" s="115"/>
      <c r="D80" s="114" t="str">
        <f>IF(COUNTIF([1]เก็บข้อมูลHRD!$B$7:$B$1866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 x14ac:dyDescent="0.6">
      <c r="A81" s="117">
        <v>77</v>
      </c>
      <c r="B81" s="116"/>
      <c r="C81" s="115"/>
      <c r="D81" s="114" t="str">
        <f>IF(COUNTIF([1]เก็บข้อมูลHRD!$B$7:$B$1866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 x14ac:dyDescent="0.6">
      <c r="A82" s="117">
        <v>78</v>
      </c>
      <c r="B82" s="116"/>
      <c r="C82" s="115"/>
      <c r="D82" s="114" t="str">
        <f>IF(COUNTIF([1]เก็บข้อมูลHRD!$B$7:$B$1866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 x14ac:dyDescent="0.6">
      <c r="A83" s="117">
        <v>79</v>
      </c>
      <c r="B83" s="116"/>
      <c r="C83" s="115"/>
      <c r="D83" s="114" t="str">
        <f>IF(COUNTIF([1]เก็บข้อมูลHRD!$B$7:$B$1866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 x14ac:dyDescent="0.6">
      <c r="A84" s="117">
        <v>80</v>
      </c>
      <c r="B84" s="116"/>
      <c r="C84" s="115"/>
      <c r="D84" s="114" t="str">
        <f>IF(COUNTIF([1]เก็บข้อมูลHRD!$B$7:$B$1866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 x14ac:dyDescent="0.6">
      <c r="A85" s="117">
        <v>81</v>
      </c>
      <c r="B85" s="116"/>
      <c r="C85" s="115"/>
      <c r="D85" s="114" t="str">
        <f>IF(COUNTIF([1]เก็บข้อมูลHRD!$B$7:$B$1866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 x14ac:dyDescent="0.6">
      <c r="A86" s="117">
        <v>82</v>
      </c>
      <c r="B86" s="116"/>
      <c r="C86" s="115"/>
      <c r="D86" s="114" t="str">
        <f>IF(COUNTIF([1]เก็บข้อมูลHRD!$B$7:$B$1866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 x14ac:dyDescent="0.6">
      <c r="A87" s="117">
        <v>83</v>
      </c>
      <c r="B87" s="116"/>
      <c r="C87" s="115"/>
      <c r="D87" s="114" t="str">
        <f>IF(COUNTIF([1]เก็บข้อมูลHRD!$B$7:$B$1866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 x14ac:dyDescent="0.6">
      <c r="A88" s="117">
        <v>84</v>
      </c>
      <c r="B88" s="116"/>
      <c r="C88" s="115"/>
      <c r="D88" s="114" t="str">
        <f>IF(COUNTIF([1]เก็บข้อมูลHRD!$B$7:$B$1866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 x14ac:dyDescent="0.6">
      <c r="A89" s="117">
        <v>85</v>
      </c>
      <c r="B89" s="116"/>
      <c r="C89" s="115"/>
      <c r="D89" s="114" t="str">
        <f>IF(COUNTIF([1]เก็บข้อมูลHRD!$B$7:$B$1866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 x14ac:dyDescent="0.6">
      <c r="A90" s="117">
        <v>86</v>
      </c>
      <c r="B90" s="116"/>
      <c r="C90" s="115"/>
      <c r="D90" s="114" t="str">
        <f>IF(COUNTIF([1]เก็บข้อมูลHRD!$B$7:$B$1866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 x14ac:dyDescent="0.6">
      <c r="A91" s="117">
        <v>87</v>
      </c>
      <c r="B91" s="116"/>
      <c r="C91" s="115"/>
      <c r="D91" s="114" t="str">
        <f>IF(COUNTIF([1]เก็บข้อมูลHRD!$B$7:$B$1866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 x14ac:dyDescent="0.6">
      <c r="A92" s="117">
        <v>88</v>
      </c>
      <c r="B92" s="116"/>
      <c r="C92" s="115"/>
      <c r="D92" s="114" t="str">
        <f>IF(COUNTIF([1]เก็บข้อมูลHRD!$B$7:$B$1866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 x14ac:dyDescent="0.6">
      <c r="A93" s="117">
        <v>89</v>
      </c>
      <c r="B93" s="116"/>
      <c r="C93" s="115"/>
      <c r="D93" s="114" t="str">
        <f>IF(COUNTIF([1]เก็บข้อมูลHRD!$B$7:$B$1866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 x14ac:dyDescent="0.6">
      <c r="A94" s="117">
        <v>90</v>
      </c>
      <c r="B94" s="116"/>
      <c r="C94" s="115"/>
      <c r="D94" s="114" t="str">
        <f>IF(COUNTIF([1]เก็บข้อมูลHRD!$B$7:$B$1866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 x14ac:dyDescent="0.6">
      <c r="A95" s="117">
        <v>91</v>
      </c>
      <c r="B95" s="116"/>
      <c r="C95" s="115"/>
      <c r="D95" s="114" t="str">
        <f>IF(COUNTIF([1]เก็บข้อมูลHRD!$B$7:$B$1866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 x14ac:dyDescent="0.6">
      <c r="A96" s="117">
        <v>92</v>
      </c>
      <c r="B96" s="116"/>
      <c r="C96" s="115"/>
      <c r="D96" s="114" t="str">
        <f>IF(COUNTIF([1]เก็บข้อมูลHRD!$B$7:$B$1866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 x14ac:dyDescent="0.6">
      <c r="A97" s="117">
        <v>93</v>
      </c>
      <c r="B97" s="116"/>
      <c r="C97" s="115"/>
      <c r="D97" s="114" t="str">
        <f>IF(COUNTIF([1]เก็บข้อมูลHRD!$B$7:$B$1866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 x14ac:dyDescent="0.6">
      <c r="A98" s="117">
        <v>94</v>
      </c>
      <c r="B98" s="116"/>
      <c r="C98" s="115"/>
      <c r="D98" s="114" t="str">
        <f>IF(COUNTIF([1]เก็บข้อมูลHRD!$B$7:$B$1866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 x14ac:dyDescent="0.6">
      <c r="A99" s="117">
        <v>95</v>
      </c>
      <c r="B99" s="116"/>
      <c r="C99" s="115"/>
      <c r="D99" s="114" t="str">
        <f>IF(COUNTIF([1]เก็บข้อมูลHRD!$B$7:$B$1866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 x14ac:dyDescent="0.6">
      <c r="A100" s="117">
        <v>96</v>
      </c>
      <c r="B100" s="116"/>
      <c r="C100" s="115"/>
      <c r="D100" s="114" t="str">
        <f>IF(COUNTIF([1]เก็บข้อมูลHRD!$B$7:$B$1866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 x14ac:dyDescent="0.6">
      <c r="A101" s="117">
        <v>97</v>
      </c>
      <c r="B101" s="116"/>
      <c r="C101" s="115"/>
      <c r="D101" s="114" t="str">
        <f>IF(COUNTIF([1]เก็บข้อมูลHRD!$B$7:$B$1866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 x14ac:dyDescent="0.6">
      <c r="A102" s="117">
        <v>98</v>
      </c>
      <c r="B102" s="116"/>
      <c r="C102" s="115"/>
      <c r="D102" s="114" t="str">
        <f>IF(COUNTIF([1]เก็บข้อมูลHRD!$B$7:$B$1866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 x14ac:dyDescent="0.6">
      <c r="A103" s="117">
        <v>99</v>
      </c>
      <c r="B103" s="116"/>
      <c r="C103" s="115"/>
      <c r="D103" s="114" t="str">
        <f>IF(COUNTIF([1]เก็บข้อมูลHRD!$B$7:$B$1866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 x14ac:dyDescent="0.6">
      <c r="A104" s="117">
        <v>100</v>
      </c>
      <c r="B104" s="116"/>
      <c r="C104" s="115"/>
      <c r="D104" s="114" t="str">
        <f>IF(COUNTIF([1]เก็บข้อมูลHRD!$B$7:$B$1866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 x14ac:dyDescent="0.6">
      <c r="A105" s="117">
        <v>101</v>
      </c>
      <c r="B105" s="116"/>
      <c r="C105" s="115"/>
      <c r="D105" s="114" t="str">
        <f>IF(COUNTIF([1]เก็บข้อมูลHRD!$B$7:$B$1866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 x14ac:dyDescent="0.6">
      <c r="A106" s="117">
        <v>102</v>
      </c>
      <c r="B106" s="116"/>
      <c r="C106" s="115"/>
      <c r="D106" s="114" t="str">
        <f>IF(COUNTIF([1]เก็บข้อมูลHRD!$B$7:$B$1866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 x14ac:dyDescent="0.6">
      <c r="A107" s="117">
        <v>103</v>
      </c>
      <c r="B107" s="116"/>
      <c r="C107" s="115"/>
      <c r="D107" s="114" t="str">
        <f>IF(COUNTIF([1]เก็บข้อมูลHRD!$B$7:$B$1866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 x14ac:dyDescent="0.6">
      <c r="A108" s="117">
        <v>104</v>
      </c>
      <c r="B108" s="116"/>
      <c r="C108" s="115"/>
      <c r="D108" s="114" t="str">
        <f>IF(COUNTIF([1]เก็บข้อมูลHRD!$B$7:$B$1866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 x14ac:dyDescent="0.6">
      <c r="A109" s="117">
        <v>105</v>
      </c>
      <c r="B109" s="116"/>
      <c r="C109" s="115"/>
      <c r="D109" s="114" t="str">
        <f>IF(COUNTIF([1]เก็บข้อมูลHRD!$B$7:$B$1866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 x14ac:dyDescent="0.6">
      <c r="A110" s="117">
        <v>106</v>
      </c>
      <c r="B110" s="116"/>
      <c r="C110" s="115"/>
      <c r="D110" s="114" t="str">
        <f>IF(COUNTIF([1]เก็บข้อมูลHRD!$B$7:$B$1866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 x14ac:dyDescent="0.6">
      <c r="A111" s="117">
        <v>107</v>
      </c>
      <c r="B111" s="116"/>
      <c r="C111" s="115"/>
      <c r="D111" s="114" t="str">
        <f>IF(COUNTIF([1]เก็บข้อมูลHRD!$B$7:$B$1866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 x14ac:dyDescent="0.6">
      <c r="A112" s="117">
        <v>108</v>
      </c>
      <c r="B112" s="116"/>
      <c r="C112" s="115"/>
      <c r="D112" s="114" t="str">
        <f>IF(COUNTIF([1]เก็บข้อมูลHRD!$B$7:$B$1866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 x14ac:dyDescent="0.6">
      <c r="A113" s="117">
        <v>109</v>
      </c>
      <c r="B113" s="116"/>
      <c r="C113" s="115"/>
      <c r="D113" s="114" t="str">
        <f>IF(COUNTIF([1]เก็บข้อมูลHRD!$B$7:$B$1866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 x14ac:dyDescent="0.6">
      <c r="A114" s="117">
        <v>110</v>
      </c>
      <c r="B114" s="116"/>
      <c r="C114" s="115"/>
      <c r="D114" s="114" t="str">
        <f>IF(COUNTIF([1]เก็บข้อมูลHRD!$B$7:$B$1866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 x14ac:dyDescent="0.6">
      <c r="A115" s="117">
        <v>111</v>
      </c>
      <c r="B115" s="116"/>
      <c r="C115" s="115"/>
      <c r="D115" s="114" t="str">
        <f>IF(COUNTIF([1]เก็บข้อมูลHRD!$B$7:$B$1866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 x14ac:dyDescent="0.6">
      <c r="A116" s="117">
        <v>112</v>
      </c>
      <c r="B116" s="116"/>
      <c r="C116" s="115"/>
      <c r="D116" s="114" t="str">
        <f>IF(COUNTIF([1]เก็บข้อมูลHRD!$B$7:$B$1866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 x14ac:dyDescent="0.6">
      <c r="A117" s="117">
        <v>113</v>
      </c>
      <c r="B117" s="116"/>
      <c r="C117" s="115"/>
      <c r="D117" s="114" t="str">
        <f>IF(COUNTIF([1]เก็บข้อมูลHRD!$B$7:$B$1866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 x14ac:dyDescent="0.6">
      <c r="A118" s="117">
        <v>114</v>
      </c>
      <c r="B118" s="116"/>
      <c r="C118" s="115"/>
      <c r="D118" s="114" t="str">
        <f>IF(COUNTIF([1]เก็บข้อมูลHRD!$B$7:$B$1866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 x14ac:dyDescent="0.6">
      <c r="A119" s="117">
        <v>115</v>
      </c>
      <c r="B119" s="116"/>
      <c r="C119" s="115"/>
      <c r="D119" s="114" t="str">
        <f>IF(COUNTIF([1]เก็บข้อมูลHRD!$B$7:$B$1866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 x14ac:dyDescent="0.6">
      <c r="A120" s="117">
        <v>116</v>
      </c>
      <c r="B120" s="116"/>
      <c r="C120" s="115"/>
      <c r="D120" s="114" t="str">
        <f>IF(COUNTIF([1]เก็บข้อมูลHRD!$B$7:$B$1866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 x14ac:dyDescent="0.6">
      <c r="A121" s="117">
        <v>117</v>
      </c>
      <c r="B121" s="116"/>
      <c r="C121" s="115"/>
      <c r="D121" s="114" t="str">
        <f>IF(COUNTIF([1]เก็บข้อมูลHRD!$B$7:$B$1866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 x14ac:dyDescent="0.6">
      <c r="A122" s="117">
        <v>118</v>
      </c>
      <c r="B122" s="116"/>
      <c r="C122" s="115"/>
      <c r="D122" s="114" t="str">
        <f>IF(COUNTIF([1]เก็บข้อมูลHRD!$B$7:$B$1866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 x14ac:dyDescent="0.6">
      <c r="A123" s="117">
        <v>119</v>
      </c>
      <c r="B123" s="116"/>
      <c r="C123" s="115"/>
      <c r="D123" s="114" t="str">
        <f>IF(COUNTIF([1]เก็บข้อมูลHRD!$B$7:$B$1866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 x14ac:dyDescent="0.6">
      <c r="A124" s="117">
        <v>120</v>
      </c>
      <c r="B124" s="116"/>
      <c r="C124" s="115"/>
      <c r="D124" s="114" t="str">
        <f>IF(COUNTIF([1]เก็บข้อมูลHRD!$B$7:$B$1866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 x14ac:dyDescent="0.6">
      <c r="A125" s="117">
        <v>121</v>
      </c>
      <c r="B125" s="116"/>
      <c r="C125" s="115"/>
      <c r="D125" s="114" t="str">
        <f>IF(COUNTIF([1]เก็บข้อมูลHRD!$B$7:$B$1866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 x14ac:dyDescent="0.6">
      <c r="A126" s="117">
        <v>122</v>
      </c>
      <c r="B126" s="116"/>
      <c r="C126" s="115"/>
      <c r="D126" s="114" t="str">
        <f>IF(COUNTIF([1]เก็บข้อมูลHRD!$B$7:$B$1866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 x14ac:dyDescent="0.6">
      <c r="A127" s="117">
        <v>123</v>
      </c>
      <c r="B127" s="116"/>
      <c r="C127" s="115"/>
      <c r="D127" s="114" t="str">
        <f>IF(COUNTIF([1]เก็บข้อมูลHRD!$B$7:$B$1866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 x14ac:dyDescent="0.6">
      <c r="A128" s="117">
        <v>124</v>
      </c>
      <c r="B128" s="116"/>
      <c r="C128" s="115"/>
      <c r="D128" s="114" t="str">
        <f>IF(COUNTIF([1]เก็บข้อมูลHRD!$B$7:$B$1866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 x14ac:dyDescent="0.6">
      <c r="A129" s="117">
        <v>125</v>
      </c>
      <c r="B129" s="116"/>
      <c r="C129" s="115"/>
      <c r="D129" s="114" t="str">
        <f>IF(COUNTIF([1]เก็บข้อมูลHRD!$B$7:$B$1866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 x14ac:dyDescent="0.6">
      <c r="A130" s="117">
        <v>126</v>
      </c>
      <c r="B130" s="116"/>
      <c r="C130" s="115"/>
      <c r="D130" s="114" t="str">
        <f>IF(COUNTIF([1]เก็บข้อมูลHRD!$B$7:$B$1866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 x14ac:dyDescent="0.6">
      <c r="A131" s="117">
        <v>127</v>
      </c>
      <c r="B131" s="116"/>
      <c r="C131" s="115"/>
      <c r="D131" s="114" t="str">
        <f>IF(COUNTIF([1]เก็บข้อมูลHRD!$B$7:$B$1866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 x14ac:dyDescent="0.6">
      <c r="A132" s="117">
        <v>128</v>
      </c>
      <c r="B132" s="116"/>
      <c r="C132" s="115"/>
      <c r="D132" s="114" t="str">
        <f>IF(COUNTIF([1]เก็บข้อมูลHRD!$B$7:$B$1866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 x14ac:dyDescent="0.6">
      <c r="A133" s="117">
        <v>129</v>
      </c>
      <c r="B133" s="116"/>
      <c r="C133" s="115"/>
      <c r="D133" s="114" t="str">
        <f>IF(COUNTIF([1]เก็บข้อมูลHRD!$B$7:$B$1866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 x14ac:dyDescent="0.6">
      <c r="A134" s="117">
        <v>130</v>
      </c>
      <c r="B134" s="116"/>
      <c r="C134" s="115"/>
      <c r="D134" s="114" t="str">
        <f>IF(COUNTIF([1]เก็บข้อมูลHRD!$B$7:$B$1866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 x14ac:dyDescent="0.6">
      <c r="A135" s="117">
        <v>131</v>
      </c>
      <c r="B135" s="116"/>
      <c r="C135" s="115"/>
      <c r="D135" s="114" t="str">
        <f>IF(COUNTIF([1]เก็บข้อมูลHRD!$B$7:$B$1866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 x14ac:dyDescent="0.6">
      <c r="A136" s="117">
        <v>132</v>
      </c>
      <c r="B136" s="116"/>
      <c r="C136" s="115"/>
      <c r="D136" s="114" t="str">
        <f>IF(COUNTIF([1]เก็บข้อมูลHRD!$B$7:$B$1866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 x14ac:dyDescent="0.6">
      <c r="A137" s="117">
        <v>133</v>
      </c>
      <c r="B137" s="116"/>
      <c r="C137" s="115"/>
      <c r="D137" s="114" t="str">
        <f>IF(COUNTIF([1]เก็บข้อมูลHRD!$B$7:$B$1866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 x14ac:dyDescent="0.6">
      <c r="A138" s="117">
        <v>134</v>
      </c>
      <c r="B138" s="116"/>
      <c r="C138" s="115"/>
      <c r="D138" s="114" t="str">
        <f>IF(COUNTIF([1]เก็บข้อมูลHRD!$B$7:$B$1866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 x14ac:dyDescent="0.6">
      <c r="A139" s="117">
        <v>135</v>
      </c>
      <c r="B139" s="116"/>
      <c r="C139" s="115"/>
      <c r="D139" s="114" t="str">
        <f>IF(COUNTIF([1]เก็บข้อมูลHRD!$B$7:$B$1866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 x14ac:dyDescent="0.6">
      <c r="A140" s="117">
        <v>136</v>
      </c>
      <c r="B140" s="116"/>
      <c r="C140" s="115"/>
      <c r="D140" s="114" t="str">
        <f>IF(COUNTIF([1]เก็บข้อมูลHRD!$B$7:$B$1866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 x14ac:dyDescent="0.6">
      <c r="A141" s="117">
        <v>137</v>
      </c>
      <c r="B141" s="116"/>
      <c r="C141" s="115"/>
      <c r="D141" s="114" t="str">
        <f>IF(COUNTIF([1]เก็บข้อมูลHRD!$B$7:$B$1866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 x14ac:dyDescent="0.6">
      <c r="A142" s="117">
        <v>138</v>
      </c>
      <c r="B142" s="116"/>
      <c r="C142" s="115"/>
      <c r="D142" s="114" t="str">
        <f>IF(COUNTIF([1]เก็บข้อมูลHRD!$B$7:$B$1866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 x14ac:dyDescent="0.6">
      <c r="A143" s="117">
        <v>139</v>
      </c>
      <c r="B143" s="116"/>
      <c r="C143" s="115"/>
      <c r="D143" s="114" t="str">
        <f>IF(COUNTIF([1]เก็บข้อมูลHRD!$B$7:$B$1866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 x14ac:dyDescent="0.6">
      <c r="A144" s="117">
        <v>140</v>
      </c>
      <c r="B144" s="116"/>
      <c r="C144" s="115"/>
      <c r="D144" s="114" t="str">
        <f>IF(COUNTIF([1]เก็บข้อมูลHRD!$B$7:$B$1866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 x14ac:dyDescent="0.6">
      <c r="A145" s="117">
        <v>141</v>
      </c>
      <c r="B145" s="116"/>
      <c r="C145" s="115"/>
      <c r="D145" s="114" t="str">
        <f>IF(COUNTIF([1]เก็บข้อมูลHRD!$B$7:$B$1866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 x14ac:dyDescent="0.6">
      <c r="A146" s="117">
        <v>142</v>
      </c>
      <c r="B146" s="116"/>
      <c r="C146" s="115"/>
      <c r="D146" s="114" t="str">
        <f>IF(COUNTIF([1]เก็บข้อมูลHRD!$B$7:$B$1866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 x14ac:dyDescent="0.6">
      <c r="A147" s="117">
        <v>143</v>
      </c>
      <c r="B147" s="116"/>
      <c r="C147" s="115"/>
      <c r="D147" s="114" t="str">
        <f>IF(COUNTIF([1]เก็บข้อมูลHRD!$B$7:$B$1866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 x14ac:dyDescent="0.6">
      <c r="A148" s="117">
        <v>144</v>
      </c>
      <c r="B148" s="116"/>
      <c r="C148" s="115"/>
      <c r="D148" s="114" t="str">
        <f>IF(COUNTIF([1]เก็บข้อมูลHRD!$B$7:$B$1866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 x14ac:dyDescent="0.6">
      <c r="A149" s="117">
        <v>145</v>
      </c>
      <c r="B149" s="116"/>
      <c r="C149" s="115"/>
      <c r="D149" s="114" t="str">
        <f>IF(COUNTIF([1]เก็บข้อมูลHRD!$B$7:$B$1866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 x14ac:dyDescent="0.6">
      <c r="A150" s="117">
        <v>146</v>
      </c>
      <c r="B150" s="116"/>
      <c r="C150" s="115"/>
      <c r="D150" s="114" t="str">
        <f>IF(COUNTIF([1]เก็บข้อมูลHRD!$B$7:$B$1866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 x14ac:dyDescent="0.6">
      <c r="A151" s="117">
        <v>147</v>
      </c>
      <c r="B151" s="116"/>
      <c r="C151" s="115"/>
      <c r="D151" s="114" t="str">
        <f>IF(COUNTIF([1]เก็บข้อมูลHRD!$B$7:$B$1866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 x14ac:dyDescent="0.6">
      <c r="A152" s="117">
        <v>148</v>
      </c>
      <c r="B152" s="116"/>
      <c r="C152" s="115"/>
      <c r="D152" s="114" t="str">
        <f>IF(COUNTIF([1]เก็บข้อมูลHRD!$B$7:$B$1866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 x14ac:dyDescent="0.6">
      <c r="A153" s="117">
        <v>149</v>
      </c>
      <c r="B153" s="116"/>
      <c r="C153" s="115"/>
      <c r="D153" s="114" t="str">
        <f>IF(COUNTIF([1]เก็บข้อมูลHRD!$B$7:$B$1866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 x14ac:dyDescent="0.6">
      <c r="A154" s="117">
        <v>150</v>
      </c>
      <c r="B154" s="116"/>
      <c r="C154" s="115"/>
      <c r="D154" s="114" t="str">
        <f>IF(COUNTIF([1]เก็บข้อมูลHRD!$B$7:$B$1866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protectedRanges>
    <protectedRange password="CE28" sqref="B5:B6" name="ช่วง1_1_1_1_1"/>
    <protectedRange password="CE28" sqref="B7" name="ช่วง1_1_1_4_2"/>
    <protectedRange password="CE28" sqref="B8:B9" name="ช่วง1_1_1_1_2"/>
    <protectedRange password="CE28" sqref="B12" name="ช่วง1_1_1_4_5"/>
    <protectedRange password="CE28" sqref="B13:B15 B17:B18" name="ช่วง1_1_1_1_4"/>
    <protectedRange password="CE28" sqref="B16" name="ช่วง1_1_1_4_7"/>
    <protectedRange password="CE28" sqref="B19:B22" name="ช่วง1_1_1_4_9"/>
    <protectedRange password="CE28" sqref="B23" name="ช่วง1_2_2_1"/>
    <protectedRange password="CE28" sqref="B24" name="ช่วง1_1_1_4_12"/>
  </protectedRanges>
  <autoFilter ref="A4:D4"/>
  <mergeCells count="3">
    <mergeCell ref="A3:D3"/>
    <mergeCell ref="A1:D1"/>
    <mergeCell ref="A2:D2"/>
  </mergeCells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User</cp:lastModifiedBy>
  <cp:lastPrinted>2023-09-20T03:12:55Z</cp:lastPrinted>
  <dcterms:created xsi:type="dcterms:W3CDTF">2019-10-21T02:57:05Z</dcterms:created>
  <dcterms:modified xsi:type="dcterms:W3CDTF">2024-10-01T01:44:29Z</dcterms:modified>
</cp:coreProperties>
</file>